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065" tabRatio="780" firstSheet="1" activeTab="1"/>
  </bookViews>
  <sheets>
    <sheet name="はじめに" sheetId="74" r:id="rId1"/>
    <sheet name="①基本情報入力シート" sheetId="73" r:id="rId2"/>
    <sheet name="②別紙様式2-2 個表_処遇" sheetId="9" r:id="rId3"/>
    <sheet name="②別紙様式2-3 個表_特定" sheetId="72" r:id="rId4"/>
    <sheet name="③別紙様式2-1 計画書_総括表" sheetId="70" r:id="rId5"/>
    <sheet name="入力不要（チェックシート）" sheetId="78" r:id="rId6"/>
    <sheet name="（参考）補助金様式2-1" sheetId="75" state="hidden" r:id="rId7"/>
    <sheet name="（参考）補助金様式2-2" sheetId="77" state="hidden" r:id="rId8"/>
    <sheet name="【参考】数式用" sheetId="16" state="hidden" r:id="rId9"/>
    <sheet name="【参考】数式用2" sheetId="76" state="hidden" r:id="rId10"/>
  </sheets>
  <externalReferences>
    <externalReference r:id="rId11"/>
    <externalReference r:id="rId12"/>
    <externalReference r:id="rId13"/>
    <externalReference r:id="rId14"/>
    <externalReference r:id="rId15"/>
    <externalReference r:id="rId16"/>
  </externalReferences>
  <definedNames>
    <definedName name="_xlnm._FilterDatabase" localSheetId="7" hidden="1">'（参考）補助金様式2-2'!$B$11:$AL$111</definedName>
    <definedName name="_xlnm._FilterDatabase" localSheetId="8" hidden="1">【参考】数式用!#REF!</definedName>
    <definedName name="_xlnm._FilterDatabase" localSheetId="9" hidden="1">【参考】数式用2!#REF!</definedName>
    <definedName name="_xlnm._FilterDatabase" localSheetId="2" hidden="1">'②別紙様式2-2 個表_処遇'!$L$11:$AH$11</definedName>
    <definedName name="_xlnm._FilterDatabase" localSheetId="3" hidden="1">'②別紙様式2-3 個表_特定'!$L$11:$AI$11</definedName>
    <definedName name="_xlnm.Print_Area" localSheetId="6">'（参考）補助金様式2-1'!$A$1:$AJ$68</definedName>
    <definedName name="_xlnm.Print_Area" localSheetId="7">'（参考）補助金様式2-2'!$A$1:$AM$31</definedName>
    <definedName name="_xlnm.Print_Area" localSheetId="8">【参考】数式用!$A$1:$I$28</definedName>
    <definedName name="_xlnm.Print_Area" localSheetId="9">【参考】数式用2!$A$1:$C$26</definedName>
    <definedName name="_xlnm.Print_Area" localSheetId="1">①基本情報入力シート!$A$1:$AB$47</definedName>
    <definedName name="_xlnm.Print_Area" localSheetId="2">'②別紙様式2-2 個表_処遇'!$A$1:$AH$31</definedName>
    <definedName name="_xlnm.Print_Area" localSheetId="3">'②別紙様式2-3 個表_特定'!$A$1:$AI$31</definedName>
    <definedName name="_xlnm.Print_Area" localSheetId="4">'③別紙様式2-1 計画書_総括表'!$A$1:$AL$200</definedName>
    <definedName name="_xlnm.Print_Area" localSheetId="0">はじめに!$A$1:$F$35</definedName>
    <definedName name="_xlnm.Print_Titles" localSheetId="7">'（参考）補助金様式2-2'!$7:$11</definedName>
    <definedName name="_xlnm.Print_Titles" localSheetId="2">'②別紙様式2-2 個表_処遇'!$7:$11</definedName>
    <definedName name="_xlnm.Print_Titles" localSheetId="3">'②別紙様式2-3 個表_特定'!$7:$11</definedName>
    <definedName name="www" localSheetId="6">#REF!</definedName>
    <definedName name="www" localSheetId="7">#REF!</definedName>
    <definedName name="www" localSheetId="9">#REF!</definedName>
    <definedName name="www" localSheetId="3">#REF!</definedName>
    <definedName name="www" localSheetId="0">#REF!</definedName>
    <definedName name="www">#REF!</definedName>
    <definedName name="サービス" localSheetId="6">#REF!</definedName>
    <definedName name="サービス" localSheetId="7">#REF!</definedName>
    <definedName name="サービス" localSheetId="9">#REF!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#REF!</definedName>
    <definedName name="サービス名" localSheetId="7">#REF!</definedName>
    <definedName name="サービス名" localSheetId="9">【参考】数式用2!$A$3:$A$26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6">#REF!</definedName>
    <definedName name="特定" localSheetId="7">#REF!</definedName>
    <definedName name="特定" localSheetId="9">#REF!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9" i="78" l="1"/>
  <c r="C117" i="78"/>
  <c r="H106" i="78"/>
  <c r="C106" i="78"/>
  <c r="H105" i="78"/>
  <c r="C105" i="78"/>
  <c r="H104" i="78"/>
  <c r="C104" i="78"/>
  <c r="C98" i="78"/>
  <c r="C94" i="78"/>
  <c r="C93" i="78"/>
  <c r="C92" i="78"/>
  <c r="C89" i="78"/>
  <c r="C86" i="78"/>
  <c r="C85" i="78"/>
  <c r="C84" i="78"/>
  <c r="C83" i="78"/>
  <c r="C81" i="78"/>
  <c r="C80" i="78"/>
  <c r="C79" i="78"/>
  <c r="C78" i="78"/>
  <c r="C75" i="78"/>
  <c r="C74" i="78"/>
  <c r="C73" i="78"/>
  <c r="C72" i="78"/>
  <c r="C71" i="78"/>
  <c r="D13" i="78"/>
  <c r="C13" i="78"/>
  <c r="B13" i="78"/>
  <c r="AM52" i="70" l="1"/>
  <c r="AW65" i="70"/>
  <c r="AW68" i="70"/>
  <c r="AX68" i="70" s="1"/>
  <c r="AW69" i="70"/>
  <c r="AX69" i="70" s="1"/>
  <c r="AW70" i="70"/>
  <c r="AB31" i="70"/>
  <c r="AG18" i="72"/>
  <c r="R18" i="72"/>
  <c r="Q18" i="72"/>
  <c r="P18" i="72"/>
  <c r="U18" i="72" s="1"/>
  <c r="O18" i="72"/>
  <c r="N18" i="72"/>
  <c r="M18" i="72"/>
  <c r="L18" i="72"/>
  <c r="K18" i="72"/>
  <c r="J18" i="72"/>
  <c r="I18" i="72"/>
  <c r="H18" i="72"/>
  <c r="G18" i="72"/>
  <c r="F18" i="72"/>
  <c r="E18" i="72"/>
  <c r="D18" i="72"/>
  <c r="C18" i="72"/>
  <c r="B18" i="72"/>
  <c r="AG17" i="72"/>
  <c r="U17" i="72"/>
  <c r="R17" i="72"/>
  <c r="Q17" i="72"/>
  <c r="AI17" i="72" s="1"/>
  <c r="P17" i="72"/>
  <c r="O17" i="72"/>
  <c r="N17" i="72"/>
  <c r="M17" i="72"/>
  <c r="L17" i="72"/>
  <c r="K17" i="72"/>
  <c r="J17" i="72"/>
  <c r="I17" i="72"/>
  <c r="H17" i="72"/>
  <c r="G17" i="72"/>
  <c r="F17" i="72"/>
  <c r="E17" i="72"/>
  <c r="D17" i="72"/>
  <c r="C17" i="72"/>
  <c r="B17" i="72"/>
  <c r="AG16" i="72"/>
  <c r="R16" i="72"/>
  <c r="Q16" i="72"/>
  <c r="AI16" i="72" s="1"/>
  <c r="P16" i="72"/>
  <c r="U16" i="72" s="1"/>
  <c r="O16" i="72"/>
  <c r="N16" i="72"/>
  <c r="M16" i="72"/>
  <c r="L16" i="72"/>
  <c r="K16" i="72"/>
  <c r="J16" i="72"/>
  <c r="I16" i="72"/>
  <c r="H16" i="72"/>
  <c r="G16" i="72"/>
  <c r="F16" i="72"/>
  <c r="E16" i="72"/>
  <c r="D16" i="72"/>
  <c r="C16" i="72"/>
  <c r="B16" i="72"/>
  <c r="AG15" i="72"/>
  <c r="U15" i="72"/>
  <c r="R15" i="72"/>
  <c r="Q15" i="72"/>
  <c r="AI15" i="72" s="1"/>
  <c r="P15" i="72"/>
  <c r="O15" i="72"/>
  <c r="N15" i="72"/>
  <c r="M15" i="72"/>
  <c r="L15" i="72"/>
  <c r="K15" i="72"/>
  <c r="J15" i="72"/>
  <c r="I15" i="72"/>
  <c r="H15" i="72"/>
  <c r="G15" i="72"/>
  <c r="F15" i="72"/>
  <c r="E15" i="72"/>
  <c r="D15" i="72"/>
  <c r="C15" i="72"/>
  <c r="B15" i="72"/>
  <c r="AG14" i="72"/>
  <c r="R14" i="72"/>
  <c r="Q14" i="72"/>
  <c r="P14" i="72"/>
  <c r="U14" i="72" s="1"/>
  <c r="O14" i="72"/>
  <c r="N14" i="72"/>
  <c r="M14" i="72"/>
  <c r="L14" i="72"/>
  <c r="K14" i="72"/>
  <c r="J14" i="72"/>
  <c r="I14" i="72"/>
  <c r="H14" i="72"/>
  <c r="G14" i="72"/>
  <c r="F14" i="72"/>
  <c r="E14" i="72"/>
  <c r="D14" i="72"/>
  <c r="C14" i="72"/>
  <c r="B14" i="72"/>
  <c r="AG13" i="72"/>
  <c r="U13" i="72"/>
  <c r="R13" i="72"/>
  <c r="Q13" i="72"/>
  <c r="AI13" i="72" s="1"/>
  <c r="P13" i="72"/>
  <c r="O13" i="72"/>
  <c r="N13" i="72"/>
  <c r="M13" i="72"/>
  <c r="L13" i="72"/>
  <c r="K13" i="72"/>
  <c r="J13" i="72"/>
  <c r="I13" i="72"/>
  <c r="H13" i="72"/>
  <c r="G13" i="72"/>
  <c r="F13" i="72"/>
  <c r="E13" i="72"/>
  <c r="D13" i="72"/>
  <c r="C13" i="72"/>
  <c r="B13" i="72"/>
  <c r="A13" i="72"/>
  <c r="A14" i="72" s="1"/>
  <c r="A15" i="72" s="1"/>
  <c r="A16" i="72" s="1"/>
  <c r="A17" i="72" s="1"/>
  <c r="A18" i="72" s="1"/>
  <c r="AG12" i="72"/>
  <c r="R12" i="72"/>
  <c r="Q12" i="72"/>
  <c r="P12" i="72"/>
  <c r="U12" i="72" s="1"/>
  <c r="O12" i="72"/>
  <c r="N12" i="72"/>
  <c r="M12" i="72"/>
  <c r="L12" i="72"/>
  <c r="K12" i="72"/>
  <c r="J12" i="72"/>
  <c r="I12" i="72"/>
  <c r="H12" i="72"/>
  <c r="G12" i="72"/>
  <c r="F12" i="72"/>
  <c r="E12" i="72"/>
  <c r="D12" i="72"/>
  <c r="C12" i="72"/>
  <c r="B12" i="72"/>
  <c r="AF18" i="9"/>
  <c r="R18" i="9"/>
  <c r="Q18" i="9"/>
  <c r="P18" i="9"/>
  <c r="U18" i="9" s="1"/>
  <c r="O18" i="9"/>
  <c r="N18" i="9"/>
  <c r="M18" i="9"/>
  <c r="L18" i="9"/>
  <c r="K18" i="9"/>
  <c r="J18" i="9"/>
  <c r="I18" i="9"/>
  <c r="H18" i="9"/>
  <c r="G18" i="9"/>
  <c r="F18" i="9"/>
  <c r="E18" i="9"/>
  <c r="D18" i="9"/>
  <c r="C18" i="9"/>
  <c r="B18" i="9"/>
  <c r="AF17" i="9"/>
  <c r="U17" i="9"/>
  <c r="R17" i="9"/>
  <c r="Q17" i="9"/>
  <c r="AH17" i="9" s="1"/>
  <c r="P17" i="9"/>
  <c r="O17" i="9"/>
  <c r="N17" i="9"/>
  <c r="M17" i="9"/>
  <c r="L17" i="9"/>
  <c r="K17" i="9"/>
  <c r="J17" i="9"/>
  <c r="I17" i="9"/>
  <c r="H17" i="9"/>
  <c r="G17" i="9"/>
  <c r="F17" i="9"/>
  <c r="E17" i="9"/>
  <c r="D17" i="9"/>
  <c r="C17" i="9"/>
  <c r="B17" i="9"/>
  <c r="AF16" i="9"/>
  <c r="R16" i="9"/>
  <c r="Q16" i="9"/>
  <c r="AH16" i="9" s="1"/>
  <c r="P16" i="9"/>
  <c r="U16" i="9" s="1"/>
  <c r="O16" i="9"/>
  <c r="N16" i="9"/>
  <c r="M16" i="9"/>
  <c r="L16" i="9"/>
  <c r="K16" i="9"/>
  <c r="J16" i="9"/>
  <c r="I16" i="9"/>
  <c r="H16" i="9"/>
  <c r="G16" i="9"/>
  <c r="F16" i="9"/>
  <c r="E16" i="9"/>
  <c r="D16" i="9"/>
  <c r="C16" i="9"/>
  <c r="B16" i="9"/>
  <c r="AF15" i="9"/>
  <c r="U15" i="9"/>
  <c r="R15" i="9"/>
  <c r="Q15" i="9"/>
  <c r="AH15" i="9" s="1"/>
  <c r="P15" i="9"/>
  <c r="O15" i="9"/>
  <c r="N15" i="9"/>
  <c r="M15" i="9"/>
  <c r="L15" i="9"/>
  <c r="K15" i="9"/>
  <c r="J15" i="9"/>
  <c r="I15" i="9"/>
  <c r="H15" i="9"/>
  <c r="G15" i="9"/>
  <c r="F15" i="9"/>
  <c r="E15" i="9"/>
  <c r="D15" i="9"/>
  <c r="C15" i="9"/>
  <c r="B15" i="9"/>
  <c r="AF14" i="9"/>
  <c r="R14" i="9"/>
  <c r="Q14" i="9"/>
  <c r="AH14" i="9" s="1"/>
  <c r="P14" i="9"/>
  <c r="U14" i="9" s="1"/>
  <c r="O14" i="9"/>
  <c r="N14" i="9"/>
  <c r="M14" i="9"/>
  <c r="L14" i="9"/>
  <c r="K14" i="9"/>
  <c r="J14" i="9"/>
  <c r="I14" i="9"/>
  <c r="H14" i="9"/>
  <c r="G14" i="9"/>
  <c r="F14" i="9"/>
  <c r="E14" i="9"/>
  <c r="D14" i="9"/>
  <c r="C14" i="9"/>
  <c r="B14" i="9"/>
  <c r="AF13" i="9"/>
  <c r="U13" i="9"/>
  <c r="R13" i="9"/>
  <c r="Q13" i="9"/>
  <c r="AH13" i="9" s="1"/>
  <c r="P13" i="9"/>
  <c r="O13" i="9"/>
  <c r="N13" i="9"/>
  <c r="M13" i="9"/>
  <c r="L13" i="9"/>
  <c r="K13" i="9"/>
  <c r="J13" i="9"/>
  <c r="I13" i="9"/>
  <c r="H13" i="9"/>
  <c r="G13" i="9"/>
  <c r="F13" i="9"/>
  <c r="E13" i="9"/>
  <c r="D13" i="9"/>
  <c r="C13" i="9"/>
  <c r="B13" i="9"/>
  <c r="A13" i="9"/>
  <c r="A14" i="9" s="1"/>
  <c r="A15" i="9" s="1"/>
  <c r="A16" i="9" s="1"/>
  <c r="A17" i="9" s="1"/>
  <c r="A18" i="9" s="1"/>
  <c r="AF12" i="9"/>
  <c r="R12" i="9"/>
  <c r="Q12" i="9"/>
  <c r="AH12" i="9" s="1"/>
  <c r="P12" i="9"/>
  <c r="U12" i="9" s="1"/>
  <c r="O12" i="9"/>
  <c r="N12" i="9"/>
  <c r="M12" i="9"/>
  <c r="L12" i="9"/>
  <c r="K12" i="9"/>
  <c r="J12" i="9"/>
  <c r="I12" i="9"/>
  <c r="H12" i="9"/>
  <c r="G12" i="9"/>
  <c r="F12" i="9"/>
  <c r="E12" i="9"/>
  <c r="D12" i="9"/>
  <c r="C12" i="9"/>
  <c r="B12" i="9"/>
  <c r="AX65" i="70" l="1"/>
  <c r="AI12" i="72"/>
  <c r="AI14" i="72"/>
  <c r="AI18" i="72"/>
  <c r="AH18" i="9"/>
  <c r="AB29" i="70" l="1"/>
  <c r="D49" i="70" l="1"/>
  <c r="M26" i="75" l="1"/>
  <c r="M27" i="75"/>
  <c r="V27" i="75" l="1"/>
  <c r="P28" i="75"/>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B29" i="73"/>
  <c r="B30" i="73" s="1"/>
  <c r="B31" i="73" s="1"/>
  <c r="B32" i="73" s="1"/>
  <c r="B33" i="73" s="1"/>
  <c r="B34" i="73" s="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AH19" i="9" l="1"/>
  <c r="AH20" i="9"/>
  <c r="AH21" i="9"/>
  <c r="AH22" i="9"/>
  <c r="AH23" i="9"/>
  <c r="AH24" i="9"/>
  <c r="AH25" i="9"/>
  <c r="AH26" i="9"/>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G13" i="70" l="1"/>
  <c r="G14" i="70"/>
  <c r="AC15" i="70"/>
  <c r="D3" i="9" l="1"/>
  <c r="AC1" i="70"/>
  <c r="D3" i="72"/>
  <c r="T15" i="70"/>
  <c r="K15" i="70"/>
  <c r="G12" i="70"/>
  <c r="G11" i="70"/>
  <c r="G9" i="70"/>
  <c r="G8" i="70"/>
  <c r="AC12" i="73"/>
  <c r="H10" i="70" l="1"/>
  <c r="H10" i="75"/>
  <c r="A19" i="72"/>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Q198" i="70"/>
  <c r="AP64" i="70" l="1"/>
  <c r="AS64" i="70" s="1"/>
  <c r="AL50" i="70"/>
  <c r="AP63" i="70"/>
  <c r="AQ66" i="70"/>
  <c r="AP70" i="70"/>
  <c r="AP67" i="70"/>
  <c r="AQ70" i="70"/>
  <c r="AQ67" i="70"/>
  <c r="AR69" i="70"/>
  <c r="AR70" i="70"/>
  <c r="AQ69" i="70"/>
  <c r="AP66" i="70"/>
  <c r="AU67" i="70" s="1"/>
  <c r="AP69" i="70"/>
  <c r="AU69" i="70" s="1"/>
  <c r="S62" i="70"/>
  <c r="Y66" i="70"/>
  <c r="AU70" i="70" s="1"/>
  <c r="Y64" i="70"/>
  <c r="Z65" i="70" s="1"/>
  <c r="AS67" i="70" l="1"/>
  <c r="S64" i="70"/>
  <c r="AT67" i="70" s="1"/>
  <c r="AS70" i="70"/>
  <c r="T65" i="70"/>
  <c r="T63" i="70"/>
  <c r="N63" i="70" s="1"/>
  <c r="AT64" i="70"/>
  <c r="N65" i="70"/>
  <c r="AE66" i="70"/>
  <c r="AF67" i="70" s="1"/>
  <c r="Z67" i="70"/>
  <c r="A19" i="9" l="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S66" i="70" l="1"/>
  <c r="T67" i="70" l="1"/>
  <c r="N67" i="70" s="1"/>
  <c r="AT70" i="70"/>
</calcChain>
</file>

<file path=xl/comments1.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3.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<sst xmlns="http://schemas.openxmlformats.org/spreadsheetml/2006/main" count="3306" uniqueCount="661">
  <si>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</si>
  <si>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</si>
  <si>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</si>
  <si>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</si>
  <si>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</si>
  <si>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</si>
  <si>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</si>
  <si>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</si>
  <si>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</si>
  <si>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</si>
  <si>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</si>
  <si>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</si>
  <si>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</si>
  <si>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</si>
  <si>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</si>
  <si>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</si>
  <si>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</si>
  <si>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</si>
  <si>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</si>
  <si>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</si>
  <si>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</si>
  <si>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</si>
  <si>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</si>
  <si>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</si>
  <si>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</si>
  <si>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</si>
  <si>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</si>
  <si>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</si>
  <si>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</si>
  <si>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</si>
  <si>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</si>
  <si>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</si>
  <si>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</si>
  <si>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</si>
  <si>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</si>
  <si>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</si>
  <si>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</si>
  <si>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</si>
  <si>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</si>
  <si>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</si>
  <si>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</si>
  <si>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</si>
  <si>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</si>
  <si>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</si>
  <si>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</si>
  <si>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</si>
  <si>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</si>
  <si>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</si>
  <si>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</si>
  <si>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</si>
  <si>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</si>
  <si>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</si>
  <si>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</si>
  <si>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</si>
  <si>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</si>
  <si>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</si>
  <si>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</si>
  <si>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</si>
  <si>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</si>
  <si>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</si>
  <si>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</si>
  <si>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</si>
  <si>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</si>
  <si>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</si>
  <si>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</si>
  <si>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</si>
  <si>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</si>
  <si>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</si>
  <si>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</si>
  <si>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</si>
  <si>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</si>
  <si>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</si>
  <si>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</si>
  <si>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</si>
  <si>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</si>
  <si>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</si>
  <si>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</si>
  <si>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</si>
  <si>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</si>
  <si>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</si>
  <si>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</si>
  <si>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</si>
  <si>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</si>
  <si>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</si>
  <si>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</si>
  <si>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</si>
  <si>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</si>
  <si>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</si>
  <si>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</si>
  <si>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</si>
  <si>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</si>
  <si>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</si>
  <si>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</si>
  <si>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</si>
  <si>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</si>
  <si>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</si>
  <si>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</si>
  <si>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</si>
  <si>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</si>
  <si>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</si>
  <si>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</si>
  <si>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</si>
  <si>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</si>
  <si>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</si>
  <si>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</si>
  <si>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</si>
  <si>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</si>
  <si>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</si>
  <si>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</si>
  <si>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</si>
  <si>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</si>
  <si>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</si>
  <si>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</si>
  <si>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</si>
  <si>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</si>
  <si>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</si>
  <si>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</si>
  <si>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</si>
  <si>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</si>
  <si>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</si>
  <si>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</si>
  <si>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</si>
  <si>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</si>
  <si>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</si>
  <si>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</si>
  <si>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</si>
  <si>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</si>
  <si>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</si>
  <si>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</si>
  <si>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</si>
  <si>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</si>
  <si>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</si>
  <si>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</si>
  <si>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</si>
  <si>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</si>
  <si>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</si>
  <si>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</si>
  <si>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</si>
  <si>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</si>
  <si>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</si>
  <si>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　</t>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</si>
  <si>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</si>
  <si>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</si>
  <si>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</si>
  <si>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</si>
  <si>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</si>
  <si>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</si>
  <si>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</si>
  <si>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</si>
  <si>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</si>
  <si>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</si>
  <si>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</si>
  <si>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</si>
  <si>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</si>
  <si>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</si>
  <si>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</si>
  <si>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</si>
  <si>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</si>
  <si>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</si>
  <si>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</si>
  <si>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</si>
  <si>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</si>
  <si>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</si>
  <si>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</si>
  <si>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</si>
  <si>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</si>
  <si>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</si>
  <si>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</si>
  <si>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</si>
  <si>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</si>
  <si>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</si>
  <si>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</si>
  <si>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</si>
  <si>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</si>
  <si>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</si>
  <si>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</si>
  <si>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</si>
  <si>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</si>
  <si>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</si>
  <si>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</si>
  <si>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</si>
  <si>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</si>
  <si>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</si>
  <si>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</si>
  <si>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</si>
  <si>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</si>
  <si>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</si>
  <si>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</si>
  <si>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</si>
  <si>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</si>
  <si>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</si>
  <si>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</si>
  <si>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</si>
  <si>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</si>
  <si>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</si>
  <si>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</si>
  <si>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</si>
  <si>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</si>
  <si>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</si>
  <si>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</si>
  <si>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</si>
  <si>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</si>
  <si>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</si>
  <si>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</si>
  <si>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</si>
  <si>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別紙様式２－１</t>
    <rPh sb="0" eb="2">
      <t>ベッシ</t>
    </rPh>
    <rPh sb="2" eb="4">
      <t>ヨウシキ</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</si>
  <si>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</si>
  <si>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</si>
  <si>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</si>
  <si>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</si>
  <si>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</si>
  <si>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</si>
  <si>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</si>
  <si>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</si>
  <si>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</si>
  <si>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賃金改善の見込額(ⅰ-ⅱ）</t>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</si>
  <si>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</si>
  <si>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</si>
  <si>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</si>
  <si>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</si>
  <si>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</si>
  <si>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</si>
  <si>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</si>
  <si>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</si>
  <si>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</si>
  <si>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</si>
  <si>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</si>
  <si>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</si>
  <si>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</si>
  <si>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</si>
  <si>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</si>
  <si>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</si>
  <si>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</si>
  <si>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6"/>
  </si>
  <si>
    <t>ワークシート名（左からの順）</t>
    <rPh sb="6" eb="7">
      <t>メイ</t>
    </rPh>
    <rPh sb="8" eb="9">
      <t>ヒダリ</t>
    </rPh>
    <rPh sb="12" eb="13">
      <t>ジュン</t>
    </rPh>
    <phoneticPr fontId="36"/>
  </si>
  <si>
    <t>枚数</t>
    <rPh sb="0" eb="2">
      <t>マイスウ</t>
    </rPh>
    <phoneticPr fontId="36"/>
  </si>
  <si>
    <t>ワークシートの入力の順番（推奨）</t>
    <rPh sb="7" eb="9">
      <t>ニュウリョク</t>
    </rPh>
    <rPh sb="10" eb="12">
      <t>ジュンバン</t>
    </rPh>
    <rPh sb="13" eb="15">
      <t>スイショウ</t>
    </rPh>
    <phoneticPr fontId="8"/>
  </si>
  <si>
    <t>説明</t>
    <rPh sb="0" eb="2">
      <t>セツメイ</t>
    </rPh>
    <phoneticPr fontId="36"/>
  </si>
  <si>
    <t>はじめに</t>
    <phoneticPr fontId="36"/>
  </si>
  <si>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</si>
  <si>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</si>
  <si>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6"/>
  </si>
  <si>
    <t>基本情報入力シート</t>
    <rPh sb="0" eb="4">
      <t>キホンジョウホウ</t>
    </rPh>
    <rPh sb="4" eb="6">
      <t>ニュウリョク</t>
    </rPh>
    <phoneticPr fontId="36"/>
  </si>
  <si>
    <t>様式2-1 計画書_総括表</t>
    <rPh sb="0" eb="2">
      <t>ヨウシキ</t>
    </rPh>
    <rPh sb="6" eb="9">
      <t>ケイカクショ</t>
    </rPh>
    <rPh sb="10" eb="13">
      <t>ソウカツヒョウ</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</si>
  <si>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</si>
  <si>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</si>
  <si>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</si>
  <si>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</si>
  <si>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</si>
  <si>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</si>
  <si>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</si>
  <si>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計画</t>
  </si>
  <si>
    <t>実績</t>
  </si>
  <si>
    <t>介護福祉士配置等要件</t>
    <rPh sb="0" eb="5">
      <t>カイゴフクシシ</t>
    </rPh>
    <rPh sb="5" eb="7">
      <t>ハイチ</t>
    </rPh>
    <rPh sb="7" eb="8">
      <t>トウ</t>
    </rPh>
    <rPh sb="8" eb="10">
      <t>ヨウケン</t>
    </rPh>
    <phoneticPr fontId="8"/>
  </si>
  <si>
    <t>-</t>
  </si>
  <si>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</si>
  <si>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</si>
  <si>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</si>
  <si>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</si>
  <si>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</si>
  <si>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</si>
  <si>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</si>
  <si>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</si>
  <si>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</si>
  <si>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</si>
  <si>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</si>
  <si>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</si>
  <si>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</si>
  <si>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</si>
  <si>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</si>
  <si>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</si>
  <si>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</si>
  <si>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</si>
  <si>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</si>
  <si>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</si>
  <si>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</si>
  <si>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</si>
  <si>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</si>
  <si>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</si>
  <si>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</si>
  <si>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</si>
  <si>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</si>
  <si>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</si>
  <si>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</si>
  <si>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</si>
  <si>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</si>
  <si>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</si>
  <si>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</si>
  <si>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</si>
  <si>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</si>
  <si>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</si>
  <si>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</si>
  <si>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</si>
  <si>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</si>
  <si>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</si>
  <si>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</si>
  <si>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</si>
  <si>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</si>
  <si>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</si>
  <si>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</si>
  <si>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</si>
  <si>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6"/>
  </si>
  <si>
    <t>　　介護職員処遇改善加算額（見込額）の合計［円］</t>
    <rPh sb="14" eb="16">
      <t>ミコ</t>
    </rPh>
    <rPh sb="16" eb="17">
      <t>ガク</t>
    </rPh>
    <rPh sb="19" eb="21">
      <t>ゴウケイ</t>
    </rPh>
    <rPh sb="22" eb="23">
      <t>エン</t>
    </rPh>
    <phoneticPr fontId="8"/>
  </si>
  <si>
    <t>／</t>
    <phoneticPr fontId="8"/>
  </si>
  <si>
    <t>／</t>
    <phoneticPr fontId="8"/>
  </si>
  <si>
    <t>掲載予定</t>
    <rPh sb="0" eb="2">
      <t>ケイサイ</t>
    </rPh>
    <rPh sb="2" eb="4">
      <t>ヨテイ</t>
    </rPh>
    <phoneticPr fontId="8"/>
  </si>
  <si>
    <t>予定</t>
    <rPh sb="0" eb="2">
      <t>ヨテイ</t>
    </rPh>
    <phoneticPr fontId="8"/>
  </si>
  <si>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</si>
  <si>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</si>
  <si>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</si>
  <si>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</si>
  <si>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</si>
  <si>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</si>
  <si>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</si>
  <si>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</si>
  <si>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</si>
  <si>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</si>
  <si>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</si>
  <si>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</si>
  <si>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</si>
  <si>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</si>
  <si>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</si>
  <si>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</si>
  <si>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</si>
  <si>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</si>
  <si>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</si>
  <si>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</si>
  <si>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</si>
  <si>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</si>
  <si>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</si>
  <si>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</si>
  <si>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</si>
  <si>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</si>
  <si>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</si>
  <si>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</si>
  <si>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6"/>
  </si>
  <si>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6"/>
  </si>
  <si>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6"/>
  </si>
  <si>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6"/>
  </si>
  <si>
    <t>提出の要否</t>
    <rPh sb="0" eb="2">
      <t>テイシュツ</t>
    </rPh>
    <rPh sb="3" eb="5">
      <t>ヨウヒ</t>
    </rPh>
    <phoneticPr fontId="36"/>
  </si>
  <si>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</si>
  <si>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</si>
  <si>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</si>
  <si>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</si>
  <si>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</si>
  <si>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</si>
  <si>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</si>
  <si>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</si>
  <si>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</si>
  <si>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</si>
  <si>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</si>
  <si>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</si>
  <si>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</si>
  <si>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</si>
  <si>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</si>
  <si>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</si>
  <si>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</si>
  <si>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</si>
  <si>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</si>
  <si>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</si>
  <si>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</si>
  <si>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</si>
  <si>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</si>
  <si>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</si>
  <si>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</si>
  <si>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</si>
  <si>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</si>
  <si>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</si>
  <si>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</si>
  <si>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</si>
  <si>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</si>
  <si>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</si>
  <si>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</si>
  <si>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</si>
  <si>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</si>
  <si>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</si>
  <si>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</si>
  <si>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</si>
  <si>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</si>
  <si>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</si>
  <si>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</si>
  <si>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</si>
  <si>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</si>
  <si>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</si>
  <si>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</si>
  <si>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</si>
  <si>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</si>
  <si>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</si>
  <si>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</si>
  <si>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</si>
  <si>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</si>
  <si>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</si>
  <si>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</si>
  <si>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</si>
  <si>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</si>
  <si>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</si>
  <si>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</si>
  <si>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</si>
  <si>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</si>
  <si>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6"/>
  </si>
  <si>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</si>
  <si>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</si>
  <si>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</si>
  <si>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</si>
  <si>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</si>
  <si>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</si>
  <si>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</si>
  <si>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</si>
  <si>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</si>
  <si>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</si>
  <si>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</si>
  <si>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8"/>
  </si>
  <si>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8"/>
  </si>
  <si>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8"/>
  </si>
  <si>
    <t>１　基本情報</t>
    <rPh sb="2" eb="4">
      <t>キホン</t>
    </rPh>
    <rPh sb="4" eb="6">
      <t>ジョウホウ</t>
    </rPh>
    <phoneticPr fontId="8"/>
  </si>
  <si>
    <t>２　賃金改善計画について</t>
    <phoneticPr fontId="8"/>
  </si>
  <si>
    <t>※詳細は別紙様式２－２に記載</t>
    <phoneticPr fontId="8"/>
  </si>
  <si>
    <t>※本計画に記載された金額は見込額であり、提出後の運営状況(利用者数等)、人員配置状況(職員数等)その他の事由により変動が
あり得る。</t>
    <rPh sb="20" eb="22">
      <t>テイシュツ</t>
    </rPh>
    <rPh sb="22" eb="23">
      <t>ゴ</t>
    </rPh>
    <phoneticPr fontId="8"/>
  </si>
  <si>
    <t>要件Ⅰ</t>
    <rPh sb="0" eb="2">
      <t>ヨウケン</t>
    </rPh>
    <phoneticPr fontId="8"/>
  </si>
  <si>
    <r>
      <t>②賃金改善の見込額(ⅰ-ⅱ）</t>
    </r>
    <r>
      <rPr>
        <b/>
        <sz val="10"/>
        <color theme="1"/>
        <rFont val="ＭＳ 明朝"/>
        <family val="1"/>
        <charset val="128"/>
      </rPr>
      <t>(右欄の額は①欄の額を上回ること）</t>
    </r>
    <phoneticPr fontId="8"/>
  </si>
  <si>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8"/>
  </si>
  <si>
    <t>③ベースアップ等による賃金改善の見込額</t>
    <rPh sb="7" eb="8">
      <t>トウ</t>
    </rPh>
    <rPh sb="16" eb="18">
      <t>ミコ</t>
    </rPh>
    <rPh sb="18" eb="19">
      <t>ガク</t>
    </rPh>
    <phoneticPr fontId="8"/>
  </si>
  <si>
    <t>要件Ⅱ</t>
    <rPh sb="0" eb="2">
      <t>ヨウケン</t>
    </rPh>
    <phoneticPr fontId="8"/>
  </si>
  <si>
    <t>％</t>
    <phoneticPr fontId="8"/>
  </si>
  <si>
    <t>（一月あたり</t>
    <rPh sb="1" eb="2">
      <t>ヒト</t>
    </rPh>
    <rPh sb="2" eb="3">
      <t>ツキ</t>
    </rPh>
    <phoneticPr fontId="8"/>
  </si>
  <si>
    <t>円）</t>
    <phoneticPr fontId="8"/>
  </si>
  <si>
    <t>！この欄が○でない場合、賃金改善の見込額が要件を満たしていません。</t>
    <phoneticPr fontId="8"/>
  </si>
  <si>
    <t>補助金による賃金改善実施期間</t>
    <rPh sb="0" eb="3">
      <t>ホジョキン</t>
    </rPh>
    <phoneticPr fontId="8"/>
  </si>
  <si>
    <t>令和４年</t>
    <rPh sb="0" eb="2">
      <t>レイワ</t>
    </rPh>
    <rPh sb="3" eb="4">
      <t>ネン</t>
    </rPh>
    <phoneticPr fontId="8"/>
  </si>
  <si>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</si>
  <si>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8"/>
  </si>
  <si>
    <t>ベースアップ等</t>
    <rPh sb="6" eb="7">
      <t>トウ</t>
    </rPh>
    <phoneticPr fontId="8"/>
  </si>
  <si>
    <t>決まって毎月支払われる
手当（新設）</t>
    <rPh sb="0" eb="1">
      <t>キ</t>
    </rPh>
    <rPh sb="4" eb="6">
      <t>マイツキ</t>
    </rPh>
    <rPh sb="6" eb="8">
      <t>シハラ</t>
    </rPh>
    <rPh sb="12" eb="14">
      <t>テアテ</t>
    </rPh>
    <rPh sb="15" eb="17">
      <t>シンセツ</t>
    </rPh>
    <phoneticPr fontId="8"/>
  </si>
  <si>
    <t>決まって毎月支払われる
手当（既存の増額）</t>
    <rPh sb="15" eb="17">
      <t>キソン</t>
    </rPh>
    <rPh sb="18" eb="20">
      <t>ゾウガク</t>
    </rPh>
    <phoneticPr fontId="8"/>
  </si>
  <si>
    <t>手当（既存の増額）</t>
    <phoneticPr fontId="8"/>
  </si>
  <si>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8"/>
  </si>
  <si>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8"/>
  </si>
  <si>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8"/>
  </si>
  <si>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8"/>
  </si>
  <si>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8"/>
  </si>
  <si>
    <t>勤務体制表</t>
    <rPh sb="0" eb="2">
      <t>キンム</t>
    </rPh>
    <rPh sb="2" eb="5">
      <t>タイセイヒョウ</t>
    </rPh>
    <phoneticPr fontId="8"/>
  </si>
  <si>
    <t>本表への虚偽記載の他、補助金の請求に関して不正があった場合は、補助金を返還することとなる場合がある。</t>
    <rPh sb="11" eb="14">
      <t>ホジョキン</t>
    </rPh>
    <rPh sb="31" eb="34">
      <t>ホジョキン</t>
    </rPh>
    <phoneticPr fontId="8"/>
  </si>
  <si>
    <t>訪問型サービス（総合事業）</t>
    <rPh sb="0" eb="2">
      <t>ホウモン</t>
    </rPh>
    <rPh sb="2" eb="3">
      <t>ガタ</t>
    </rPh>
    <rPh sb="8" eb="10">
      <t>ソウゴウ</t>
    </rPh>
    <rPh sb="10" eb="12">
      <t>ジギョウ</t>
    </rPh>
    <phoneticPr fontId="8"/>
  </si>
  <si>
    <t>通所型サービス（総合事業）</t>
    <rPh sb="0" eb="2">
      <t>ツウショ</t>
    </rPh>
    <rPh sb="2" eb="3">
      <t>ガタ</t>
    </rPh>
    <rPh sb="8" eb="10">
      <t>ソウゴウ</t>
    </rPh>
    <rPh sb="10" eb="12">
      <t>ジギョウ</t>
    </rPh>
    <phoneticPr fontId="8"/>
  </si>
  <si>
    <t>表１　補助金対象サービス</t>
    <rPh sb="0" eb="1">
      <t>ヒョウ</t>
    </rPh>
    <rPh sb="3" eb="6">
      <t>ホジョキン</t>
    </rPh>
    <rPh sb="6" eb="8">
      <t>タイショウ</t>
    </rPh>
    <phoneticPr fontId="8"/>
  </si>
  <si>
    <t>介護職員処遇改善支援補助金</t>
    <rPh sb="0" eb="2">
      <t>カイゴ</t>
    </rPh>
    <rPh sb="2" eb="4">
      <t>ショクイン</t>
    </rPh>
    <rPh sb="4" eb="6">
      <t>ショグウ</t>
    </rPh>
    <rPh sb="6" eb="8">
      <t>カイゼン</t>
    </rPh>
    <rPh sb="8" eb="10">
      <t>シエン</t>
    </rPh>
    <rPh sb="10" eb="13">
      <t>ホジョキン</t>
    </rPh>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</si>
  <si>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</si>
  <si>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8"/>
  </si>
  <si>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8"/>
  </si>
  <si>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8"/>
  </si>
  <si>
    <t>交付率(c)</t>
    <rPh sb="0" eb="2">
      <t>コウフ</t>
    </rPh>
    <rPh sb="2" eb="3">
      <t>リツ</t>
    </rPh>
    <phoneticPr fontId="8"/>
  </si>
  <si>
    <t>　交付対象月(d)</t>
    <phoneticPr fontId="8"/>
  </si>
  <si>
    <t>介護職員処遇改善支援補助金</t>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</si>
  <si>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</si>
  <si>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処遇改善計画書（介護職員処遇改善計画書・介護職員等特定処遇改善計画書・処遇改善支援補助金計画書）作成用　基本情報入力シート</t>
    <rPh sb="48" eb="50">
      <t>サクセイ</t>
    </rPh>
    <rPh sb="50" eb="51">
      <t>ヨウ</t>
    </rPh>
    <phoneticPr fontId="8"/>
  </si>
  <si>
    <t>（参考）補助金別紙様式２－１</t>
    <rPh sb="1" eb="3">
      <t>サンコウ</t>
    </rPh>
    <rPh sb="4" eb="7">
      <t>ホジョキン</t>
    </rPh>
    <rPh sb="7" eb="9">
      <t>ベッシ</t>
    </rPh>
    <rPh sb="9" eb="11">
      <t>ヨウシキ</t>
    </rPh>
    <phoneticPr fontId="8"/>
  </si>
  <si>
    <t>（参考）補助金別紙様式２－２</t>
    <rPh sb="1" eb="3">
      <t>サンコウ</t>
    </rPh>
    <rPh sb="4" eb="7">
      <t>ホジョキン</t>
    </rPh>
    <rPh sb="7" eb="9">
      <t>ベッシ</t>
    </rPh>
    <rPh sb="9" eb="11">
      <t>ヨウシキ</t>
    </rPh>
    <phoneticPr fontId="8"/>
  </si>
  <si>
    <t>（一括申請する事業所数により異なる）</t>
    <rPh sb="1" eb="3">
      <t>イッカツ</t>
    </rPh>
    <rPh sb="3" eb="5">
      <t>シンセイ</t>
    </rPh>
    <rPh sb="7" eb="10">
      <t>ジギョウショ</t>
    </rPh>
    <rPh sb="10" eb="11">
      <t>スウ</t>
    </rPh>
    <rPh sb="14" eb="15">
      <t>コト</t>
    </rPh>
    <phoneticPr fontId="8"/>
  </si>
  <si>
    <t>（参考）
　補助金別紙様式２－１
　補助金別紙様式２－２</t>
    <rPh sb="1" eb="3">
      <t>サンコウ</t>
    </rPh>
    <rPh sb="6" eb="9">
      <t>ホジョキン</t>
    </rPh>
    <phoneticPr fontId="36"/>
  </si>
  <si>
    <t>見直し後</t>
    <rPh sb="3" eb="4">
      <t>アト</t>
    </rPh>
    <phoneticPr fontId="8"/>
  </si>
  <si>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8"/>
  </si>
  <si>
    <t>合計を(e)に表示</t>
    <rPh sb="0" eb="2">
      <t>ゴウケイ</t>
    </rPh>
    <rPh sb="7" eb="9">
      <t>ヒョウジ</t>
    </rPh>
    <phoneticPr fontId="8"/>
  </si>
  <si>
    <t>【記入上の注意】</t>
    <rPh sb="1" eb="3">
      <t>キニュウ</t>
    </rPh>
    <rPh sb="3" eb="4">
      <t>ジョウ</t>
    </rPh>
    <rPh sb="5" eb="7">
      <t>チュウイ</t>
    </rPh>
    <phoneticPr fontId="8"/>
  </si>
  <si>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8"/>
  </si>
  <si>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6"/>
  </si>
  <si>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8"/>
  </si>
  <si>
    <t>要
件
Ⅰ</t>
    <rPh sb="0" eb="1">
      <t>ヨウ</t>
    </rPh>
    <rPh sb="2" eb="3">
      <t>ケン</t>
    </rPh>
    <phoneticPr fontId="8"/>
  </si>
  <si>
    <t>要
件
Ⅱ</t>
    <rPh sb="0" eb="1">
      <t>ヨウ</t>
    </rPh>
    <rPh sb="2" eb="3">
      <t>ケン</t>
    </rPh>
    <phoneticPr fontId="8"/>
  </si>
  <si>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6"/>
  </si>
  <si>
    <t>（別途、都道府県に提出）</t>
    <rPh sb="1" eb="3">
      <t>ベット</t>
    </rPh>
    <rPh sb="4" eb="8">
      <t>トドウフケン</t>
    </rPh>
    <rPh sb="9" eb="11">
      <t>テイシュツ</t>
    </rPh>
    <phoneticPr fontId="36"/>
  </si>
  <si>
    <t>（列ごとの合計が　「２賃金改善計画について」③に転記）</t>
    <rPh sb="1" eb="2">
      <t>レツ</t>
    </rPh>
    <rPh sb="5" eb="7">
      <t>ゴウケイ</t>
    </rPh>
    <rPh sb="11" eb="13">
      <t>チンギン</t>
    </rPh>
    <rPh sb="13" eb="15">
      <t>カイゼン</t>
    </rPh>
    <rPh sb="15" eb="17">
      <t>ケイカク</t>
    </rPh>
    <rPh sb="24" eb="26">
      <t>テンキ</t>
    </rPh>
    <phoneticPr fontId="8"/>
  </si>
  <si>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8"/>
  </si>
  <si>
    <r>
      <t>①介護職員処遇改善支援補助金の見込額</t>
    </r>
    <r>
      <rPr>
        <sz val="8"/>
        <color theme="1"/>
        <rFont val="ＭＳ 明朝"/>
        <family val="1"/>
        <charset val="128"/>
      </rPr>
      <t>(e)</t>
    </r>
    <phoneticPr fontId="8"/>
  </si>
  <si>
    <t>（うち、ベースアップ等による賃金改善の見込額）
(f-2)</t>
    <rPh sb="10" eb="11">
      <t>トウ</t>
    </rPh>
    <rPh sb="14" eb="16">
      <t>チンギン</t>
    </rPh>
    <rPh sb="16" eb="18">
      <t>カイゼン</t>
    </rPh>
    <rPh sb="19" eb="21">
      <t>ミコ</t>
    </rPh>
    <rPh sb="21" eb="22">
      <t>ガク</t>
    </rPh>
    <phoneticPr fontId="8"/>
  </si>
  <si>
    <t>（うち、ベースアップ等による賃金改善の見込額）
(g-2)</t>
    <rPh sb="10" eb="11">
      <t>トウ</t>
    </rPh>
    <rPh sb="14" eb="16">
      <t>チンギン</t>
    </rPh>
    <rPh sb="16" eb="18">
      <t>カイゼン</t>
    </rPh>
    <rPh sb="19" eb="21">
      <t>ミコ</t>
    </rPh>
    <rPh sb="21" eb="22">
      <t>ガク</t>
    </rPh>
    <phoneticPr fontId="8"/>
  </si>
  <si>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8"/>
  </si>
  <si>
    <t>補助金取得予定</t>
    <rPh sb="0" eb="3">
      <t>ホジョキン</t>
    </rPh>
    <rPh sb="3" eb="5">
      <t>シュトク</t>
    </rPh>
    <rPh sb="5" eb="7">
      <t>ヨテイ</t>
    </rPh>
    <phoneticPr fontId="8"/>
  </si>
  <si>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8"/>
  </si>
  <si>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8"/>
  </si>
  <si>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8"/>
  </si>
  <si>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8"/>
  </si>
  <si>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8"/>
  </si>
  <si>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8"/>
  </si>
  <si>
    <t>(f-1)
③ⅰ）介護職員の賃金改善見込額［円］</t>
    <rPh sb="9" eb="11">
      <t>カイゴ</t>
    </rPh>
    <rPh sb="11" eb="13">
      <t>ショクイン</t>
    </rPh>
    <rPh sb="14" eb="16">
      <t>チンギン</t>
    </rPh>
    <rPh sb="16" eb="18">
      <t>カイゼン</t>
    </rPh>
    <rPh sb="18" eb="20">
      <t>ミコ</t>
    </rPh>
    <rPh sb="20" eb="21">
      <t>ガク</t>
    </rPh>
    <phoneticPr fontId="8"/>
  </si>
  <si>
    <t>(g-1)
③ⅱ）その他職種の賃金改善見込額［円］</t>
    <rPh sb="11" eb="12">
      <t>タ</t>
    </rPh>
    <rPh sb="12" eb="14">
      <t>ショクシュ</t>
    </rPh>
    <rPh sb="15" eb="17">
      <t>チンギン</t>
    </rPh>
    <rPh sb="17" eb="19">
      <t>カイゼン</t>
    </rPh>
    <rPh sb="19" eb="21">
      <t>ミコ</t>
    </rPh>
    <rPh sb="21" eb="22">
      <t>ガク</t>
    </rPh>
    <phoneticPr fontId="8"/>
  </si>
  <si>
    <t>ⅱ）その他の職員の賃金改善の見込額(g-1)</t>
    <rPh sb="4" eb="5">
      <t>ホカ</t>
    </rPh>
    <rPh sb="6" eb="8">
      <t>ショクイン</t>
    </rPh>
    <phoneticPr fontId="8"/>
  </si>
  <si>
    <t>ⅰ）介護職員の賃金改善の見込額(f-1)</t>
    <rPh sb="7" eb="9">
      <t>チンギン</t>
    </rPh>
    <rPh sb="9" eb="11">
      <t>カイゼン</t>
    </rPh>
    <rPh sb="12" eb="13">
      <t>ケン</t>
    </rPh>
    <rPh sb="13" eb="14">
      <t>コミ</t>
    </rPh>
    <rPh sb="14" eb="15">
      <t>ガク</t>
    </rPh>
    <phoneticPr fontId="8"/>
  </si>
  <si>
    <t xml:space="preserve">
(f-2)
左記のうち、ベースアップ等による賃金改善の見込額［円］</t>
    <rPh sb="7" eb="8">
      <t>ヒダリ</t>
    </rPh>
    <rPh sb="28" eb="30">
      <t>ミコ</t>
    </rPh>
    <phoneticPr fontId="8"/>
  </si>
  <si>
    <t xml:space="preserve">
(g-2)
左記のうち、ベースアップ等による賃金改善の見込額［円］</t>
    <rPh sb="28" eb="30">
      <t>ミコ</t>
    </rPh>
    <phoneticPr fontId="8"/>
  </si>
  <si>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8"/>
  </si>
  <si>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</si>
  <si>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</si>
  <si>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</si>
  <si>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</si>
  <si>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</si>
  <si>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phoneticPr fontId="8"/>
  </si>
  <si>
    <t>介護予防認知症対応型共同生活介護</t>
    <phoneticPr fontId="8"/>
  </si>
  <si>
    <t>介護予防短期入所生活介護</t>
    <phoneticPr fontId="8"/>
  </si>
  <si>
    <t>介護予防短期入所療養介護（老健）</t>
    <phoneticPr fontId="8"/>
  </si>
  <si>
    <t>介護予防短期入所療養介護（病院等（老健以外）)</t>
    <phoneticPr fontId="8"/>
  </si>
  <si>
    <t>介護予防短期入所療養介護（医療院）</t>
    <rPh sb="4" eb="6">
      <t>タンキ</t>
    </rPh>
    <rPh sb="6" eb="8">
      <t>ニュウショ</t>
    </rPh>
    <rPh sb="8" eb="10">
      <t>リョウヨウ</t>
    </rPh>
    <rPh sb="10" eb="12">
      <t>カイゴ</t>
    </rPh>
    <rPh sb="13" eb="15">
      <t>イリョウ</t>
    </rPh>
    <rPh sb="15" eb="16">
      <t>イン</t>
    </rPh>
    <phoneticPr fontId="8"/>
  </si>
  <si>
    <t>訪問入浴介護</t>
    <phoneticPr fontId="8"/>
  </si>
  <si>
    <t>通所リハビリテーション</t>
    <phoneticPr fontId="8"/>
  </si>
  <si>
    <t>特定施設入居者生活介護</t>
    <phoneticPr fontId="8"/>
  </si>
  <si>
    <t>認知症対応型通所介護</t>
    <phoneticPr fontId="8"/>
  </si>
  <si>
    <t>小規模多機能型居宅介護</t>
    <phoneticPr fontId="8"/>
  </si>
  <si>
    <t>認知症対応型共同生活介護</t>
    <phoneticPr fontId="8"/>
  </si>
  <si>
    <t>短期入所生活介護</t>
    <phoneticPr fontId="8"/>
  </si>
  <si>
    <t>短期入所療養介護（老健）</t>
    <phoneticPr fontId="8"/>
  </si>
  <si>
    <t>短期入所療養介護（病院等（老健以外）)</t>
    <phoneticPr fontId="8"/>
  </si>
  <si>
    <t>短期入所療養介護（医療院）</t>
    <rPh sb="0" eb="2">
      <t>タンキ</t>
    </rPh>
    <rPh sb="2" eb="4">
      <t>ニュウショ</t>
    </rPh>
    <rPh sb="4" eb="6">
      <t>リョウヨウ</t>
    </rPh>
    <rPh sb="6" eb="8">
      <t>カイゴ</t>
    </rPh>
    <rPh sb="9" eb="11">
      <t>イリョウ</t>
    </rPh>
    <rPh sb="11" eb="12">
      <t>イン</t>
    </rPh>
    <phoneticPr fontId="8"/>
  </si>
  <si>
    <t>-</t>
    <phoneticPr fontId="3"/>
  </si>
  <si>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8"/>
  </si>
  <si>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8"/>
  </si>
  <si>
    <t>○○ケアサービス</t>
    <phoneticPr fontId="8"/>
  </si>
  <si>
    <t>千代田区霞が関１－２－２</t>
    <rPh sb="0" eb="4">
      <t>チヨダク</t>
    </rPh>
    <rPh sb="4" eb="5">
      <t>カスミ</t>
    </rPh>
    <rPh sb="6" eb="7">
      <t>セキ</t>
    </rPh>
    <phoneticPr fontId="8"/>
  </si>
  <si>
    <t>○○ビル18Ｆ</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</si>
  <si>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</si>
  <si>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</si>
  <si>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</si>
  <si>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</si>
  <si>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03-3571-0000</t>
    <phoneticPr fontId="8"/>
  </si>
  <si>
    <t>03-3571-9999</t>
    <phoneticPr fontId="8"/>
  </si>
  <si>
    <t>aaa@aaa.aa.jp</t>
    <phoneticPr fontId="8"/>
  </si>
  <si>
    <t>区分変更</t>
  </si>
  <si>
    <t>加算Ⅱ</t>
  </si>
  <si>
    <t>継続</t>
  </si>
  <si>
    <t>加算Ⅰ</t>
  </si>
  <si>
    <t>新規</t>
  </si>
  <si>
    <t>特定加算Ⅰ</t>
  </si>
  <si>
    <t>特定事業所加算（II）</t>
    <rPh sb="0" eb="7">
      <t>ト</t>
    </rPh>
    <phoneticPr fontId="1"/>
  </si>
  <si>
    <t>特定加算Ⅱ</t>
  </si>
  <si>
    <t>サービス提供体制強化加算（I）イ</t>
    <rPh sb="4" eb="8">
      <t>テイキョウ</t>
    </rPh>
    <rPh sb="8" eb="10">
      <t>キョウカ</t>
    </rPh>
    <rPh sb="10" eb="12">
      <t>カサン</t>
    </rPh>
    <phoneticPr fontId="1"/>
  </si>
  <si>
    <t>日常生活継続支援加算（II）</t>
    <rPh sb="0" eb="10">
      <t>ニチジョウセイカツ</t>
    </rPh>
    <phoneticPr fontId="1"/>
  </si>
  <si>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</si>
  <si>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</si>
  <si>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</si>
  <si>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元</t>
    <rPh sb="0" eb="1">
      <t>モト</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</si>
  <si>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</si>
  <si>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　○○</t>
    <phoneticPr fontId="8"/>
  </si>
  <si>
    <t>！この欄が○でない場合、⑤Ⅱ）前年度の賃金総額と⑦の賃金総額の（A）+（B）+（C）が一致していません。</t>
    <rPh sb="3" eb="4">
      <t>ラン</t>
    </rPh>
    <rPh sb="9" eb="11">
      <t>バアイ</t>
    </rPh>
    <rPh sb="15" eb="18">
      <t>ゼンネンド</t>
    </rPh>
    <rPh sb="19" eb="21">
      <t>チンギン</t>
    </rPh>
    <rPh sb="21" eb="23">
      <t>ソウガク</t>
    </rPh>
    <rPh sb="26" eb="28">
      <t>チンギン</t>
    </rPh>
    <rPh sb="28" eb="30">
      <t>ソウガク</t>
    </rPh>
    <rPh sb="43" eb="45">
      <t>イッチ</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</si>
  <si>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</si>
  <si>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</si>
  <si>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8"/>
  </si>
  <si>
    <t>訪問介護</t>
  </si>
  <si>
    <t>豊島区</t>
    <rPh sb="0" eb="3">
      <t>トシマク</t>
    </rPh>
    <phoneticPr fontId="8"/>
  </si>
  <si>
    <t>介護保険事業所名称０２</t>
    <rPh sb="0" eb="2">
      <t>カイゴ</t>
    </rPh>
    <rPh sb="2" eb="4">
      <t>ホケン</t>
    </rPh>
    <rPh sb="4" eb="7">
      <t>ジギョウショ</t>
    </rPh>
    <rPh sb="7" eb="9">
      <t>メイショウ</t>
    </rPh>
    <phoneticPr fontId="8"/>
  </si>
  <si>
    <t>通所介護</t>
  </si>
  <si>
    <t>世田谷区</t>
    <rPh sb="0" eb="4">
      <t>セタガヤク</t>
    </rPh>
    <phoneticPr fontId="8"/>
  </si>
  <si>
    <t>介護保険事業所名称０３</t>
    <rPh sb="0" eb="2">
      <t>カイゴ</t>
    </rPh>
    <rPh sb="2" eb="4">
      <t>ホケン</t>
    </rPh>
    <rPh sb="4" eb="7">
      <t>ジギョウショ</t>
    </rPh>
    <rPh sb="7" eb="9">
      <t>メイショウ</t>
    </rPh>
    <phoneticPr fontId="8"/>
  </si>
  <si>
    <t>定期巡回･随時対応型訪問介護看護</t>
  </si>
  <si>
    <t>埼玉県</t>
    <rPh sb="0" eb="3">
      <t>サイタマケン</t>
    </rPh>
    <phoneticPr fontId="8"/>
  </si>
  <si>
    <t>さいたま市</t>
    <rPh sb="4" eb="5">
      <t>シ</t>
    </rPh>
    <phoneticPr fontId="8"/>
  </si>
  <si>
    <t>介護保険事業所名称０４</t>
    <rPh sb="0" eb="2">
      <t>カイゴ</t>
    </rPh>
    <rPh sb="2" eb="4">
      <t>ホケン</t>
    </rPh>
    <rPh sb="4" eb="7">
      <t>ジギョウショ</t>
    </rPh>
    <rPh sb="7" eb="9">
      <t>メイショウ</t>
    </rPh>
    <phoneticPr fontId="8"/>
  </si>
  <si>
    <t>横浜市</t>
    <rPh sb="0" eb="3">
      <t>ヨコハマシ</t>
    </rPh>
    <phoneticPr fontId="8"/>
  </si>
  <si>
    <t>神奈川県</t>
    <rPh sb="0" eb="4">
      <t>カナガワケン</t>
    </rPh>
    <phoneticPr fontId="8"/>
  </si>
  <si>
    <t>介護保険事業所名称０５</t>
    <rPh sb="0" eb="2">
      <t>カイゴ</t>
    </rPh>
    <rPh sb="2" eb="4">
      <t>ホケン</t>
    </rPh>
    <rPh sb="4" eb="7">
      <t>ジギョウショ</t>
    </rPh>
    <rPh sb="7" eb="9">
      <t>メイショウ</t>
    </rPh>
    <phoneticPr fontId="8"/>
  </si>
  <si>
    <t>（介護予防）小規模多機能型居宅介護</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</si>
  <si>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</si>
  <si>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</si>
  <si>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</si>
  <si>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（介護予防）短期入所療養介護（老健）</t>
  </si>
  <si>
    <t>１　基本情報（法人情報・担当者連絡先）</t>
    <rPh sb="2" eb="4">
      <t>キホン</t>
    </rPh>
    <rPh sb="4" eb="6">
      <t>ジョウホウ</t>
    </rPh>
    <rPh sb="7" eb="9">
      <t>ホウジン</t>
    </rPh>
    <rPh sb="9" eb="11">
      <t>ジョウホウ</t>
    </rPh>
    <rPh sb="12" eb="15">
      <t>タントウシャ</t>
    </rPh>
    <rPh sb="15" eb="18">
      <t>レンラクサキ</t>
    </rPh>
    <phoneticPr fontId="5"/>
  </si>
  <si>
    <t>２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8"/>
  </si>
  <si>
    <t>※　「一月あたり介護報酬総単位数（処遇改善加算及び特定加算を除く）」(a)には、 前年１月から12月までの１年間の介護報酬総単位数（各種加算減算を含む。
　　ただし、処遇改善加算及び特定加算は除く。）を12で除したもの（12ヶ月に満たない場合は、一月あたりの標準的な単位数として見込まれるもの）を記載すること。</t>
    <phoneticPr fontId="8"/>
  </si>
  <si>
    <t>審査担当①</t>
    <rPh sb="0" eb="2">
      <t>シンサ</t>
    </rPh>
    <rPh sb="2" eb="4">
      <t>タントウ</t>
    </rPh>
    <phoneticPr fontId="8"/>
  </si>
  <si>
    <t>審査担当②</t>
    <rPh sb="0" eb="2">
      <t>シンサ</t>
    </rPh>
    <rPh sb="2" eb="4">
      <t>タントウ</t>
    </rPh>
    <phoneticPr fontId="8"/>
  </si>
  <si>
    <t>審査開始日</t>
    <rPh sb="0" eb="2">
      <t>シンサ</t>
    </rPh>
    <rPh sb="2" eb="5">
      <t>カイシビ</t>
    </rPh>
    <phoneticPr fontId="8"/>
  </si>
  <si>
    <t>審査完了日</t>
    <rPh sb="0" eb="2">
      <t>シンサ</t>
    </rPh>
    <rPh sb="2" eb="5">
      <t>カンリョウビ</t>
    </rPh>
    <phoneticPr fontId="8"/>
  </si>
  <si>
    <t>収受番号</t>
    <rPh sb="0" eb="2">
      <t>シュウジュ</t>
    </rPh>
    <rPh sb="2" eb="4">
      <t>バンゴウ</t>
    </rPh>
    <phoneticPr fontId="8"/>
  </si>
  <si>
    <t>法人名</t>
    <rPh sb="0" eb="3">
      <t>ホウジンメイ</t>
    </rPh>
    <phoneticPr fontId="8"/>
  </si>
  <si>
    <t>法人担当者</t>
    <rPh sb="0" eb="2">
      <t>ホウジン</t>
    </rPh>
    <rPh sb="2" eb="5">
      <t>タントウシャ</t>
    </rPh>
    <phoneticPr fontId="8"/>
  </si>
  <si>
    <t>★連絡事項及び特記事項</t>
    <rPh sb="1" eb="5">
      <t>レンラクジコウ</t>
    </rPh>
    <rPh sb="5" eb="6">
      <t>オヨ</t>
    </rPh>
    <rPh sb="7" eb="9">
      <t>トッキ</t>
    </rPh>
    <rPh sb="9" eb="11">
      <t>ジコウ</t>
    </rPh>
    <phoneticPr fontId="8"/>
  </si>
  <si>
    <t>提出書類</t>
    <rPh sb="0" eb="2">
      <t>テイシュツ</t>
    </rPh>
    <rPh sb="2" eb="4">
      <t>ショルイ</t>
    </rPh>
    <phoneticPr fontId="8"/>
  </si>
  <si>
    <t>内容確認項目</t>
    <rPh sb="0" eb="2">
      <t>ナイヨウ</t>
    </rPh>
    <rPh sb="2" eb="4">
      <t>カクニン</t>
    </rPh>
    <rPh sb="4" eb="6">
      <t>コウモク</t>
    </rPh>
    <phoneticPr fontId="8"/>
  </si>
  <si>
    <t>確認結果①</t>
    <rPh sb="0" eb="2">
      <t>カクニン</t>
    </rPh>
    <rPh sb="2" eb="4">
      <t>ケッカ</t>
    </rPh>
    <phoneticPr fontId="8"/>
  </si>
  <si>
    <t>確認結果②</t>
    <rPh sb="0" eb="2">
      <t>カクニン</t>
    </rPh>
    <rPh sb="2" eb="4">
      <t>ケッカ</t>
    </rPh>
    <phoneticPr fontId="8"/>
  </si>
  <si>
    <t>備考</t>
    <rPh sb="0" eb="2">
      <t>ビコウ</t>
    </rPh>
    <phoneticPr fontId="8"/>
  </si>
  <si>
    <t xml:space="preserve">介護給付費算定に係る体制等に関する届出
</t>
    <rPh sb="0" eb="2">
      <t>カイゴ</t>
    </rPh>
    <rPh sb="2" eb="4">
      <t>キュウフ</t>
    </rPh>
    <rPh sb="4" eb="5">
      <t>ヒ</t>
    </rPh>
    <rPh sb="5" eb="7">
      <t>サンテイ</t>
    </rPh>
    <rPh sb="8" eb="9">
      <t>カカ</t>
    </rPh>
    <rPh sb="10" eb="12">
      <t>タイセイ</t>
    </rPh>
    <rPh sb="12" eb="13">
      <t>トウ</t>
    </rPh>
    <rPh sb="14" eb="15">
      <t>カン</t>
    </rPh>
    <rPh sb="17" eb="19">
      <t>トドケデ</t>
    </rPh>
    <phoneticPr fontId="8"/>
  </si>
  <si>
    <t>新規加算届出・区分変更　⇒　収受日確認</t>
    <rPh sb="0" eb="2">
      <t>シンキ</t>
    </rPh>
    <rPh sb="2" eb="4">
      <t>カサン</t>
    </rPh>
    <rPh sb="4" eb="6">
      <t>トドケデ</t>
    </rPh>
    <rPh sb="7" eb="9">
      <t>クブン</t>
    </rPh>
    <rPh sb="9" eb="11">
      <t>ヘンコウ</t>
    </rPh>
    <rPh sb="14" eb="16">
      <t>シュ</t>
    </rPh>
    <rPh sb="16" eb="17">
      <t>ビ</t>
    </rPh>
    <rPh sb="17" eb="19">
      <t>カクニン</t>
    </rPh>
    <phoneticPr fontId="8"/>
  </si>
  <si>
    <t>適　　否</t>
    <phoneticPr fontId="8"/>
  </si>
  <si>
    <t>加算適用開始日</t>
    <rPh sb="0" eb="2">
      <t>カサン</t>
    </rPh>
    <rPh sb="2" eb="4">
      <t>テキヨウ</t>
    </rPh>
    <rPh sb="4" eb="7">
      <t>カイシビ</t>
    </rPh>
    <phoneticPr fontId="8"/>
  </si>
  <si>
    <t xml:space="preserve">                システム入力時に確認済</t>
    <phoneticPr fontId="8"/>
  </si>
  <si>
    <t>加算の算定区分</t>
    <rPh sb="0" eb="2">
      <t>カサン</t>
    </rPh>
    <rPh sb="3" eb="5">
      <t>サンテイ</t>
    </rPh>
    <rPh sb="5" eb="7">
      <t>クブン</t>
    </rPh>
    <phoneticPr fontId="8"/>
  </si>
  <si>
    <t>《１》基本情報〈共通〉</t>
    <rPh sb="3" eb="5">
      <t>キホン</t>
    </rPh>
    <rPh sb="5" eb="7">
      <t>ジョウホウ</t>
    </rPh>
    <rPh sb="8" eb="10">
      <t>キョウツウ</t>
    </rPh>
    <phoneticPr fontId="8"/>
  </si>
  <si>
    <t xml:space="preserve">【様式２－１】
</t>
    <rPh sb="1" eb="3">
      <t>ヨウシキ</t>
    </rPh>
    <phoneticPr fontId="8"/>
  </si>
  <si>
    <t>法人名称・所在地・書類作成担当者・連絡先</t>
    <rPh sb="0" eb="2">
      <t>ホウジン</t>
    </rPh>
    <rPh sb="2" eb="4">
      <t>メイショウ</t>
    </rPh>
    <rPh sb="5" eb="8">
      <t>ショザイチ</t>
    </rPh>
    <rPh sb="9" eb="11">
      <t>ショルイ</t>
    </rPh>
    <rPh sb="11" eb="13">
      <t>サクセイ</t>
    </rPh>
    <rPh sb="13" eb="16">
      <t>タントウシャ</t>
    </rPh>
    <rPh sb="17" eb="19">
      <t>レンラク</t>
    </rPh>
    <rPh sb="19" eb="20">
      <t>サキ</t>
    </rPh>
    <phoneticPr fontId="8"/>
  </si>
  <si>
    <t>「本計画書で申請する加算」チェック</t>
    <rPh sb="1" eb="2">
      <t>ホン</t>
    </rPh>
    <rPh sb="2" eb="5">
      <t>ケイカクショ</t>
    </rPh>
    <rPh sb="6" eb="8">
      <t>シンセイ</t>
    </rPh>
    <rPh sb="10" eb="12">
      <t>カサン</t>
    </rPh>
    <phoneticPr fontId="8"/>
  </si>
  <si>
    <t>有　　無</t>
    <rPh sb="0" eb="1">
      <t>アリ</t>
    </rPh>
    <rPh sb="3" eb="4">
      <t>ナ</t>
    </rPh>
    <phoneticPr fontId="8"/>
  </si>
  <si>
    <t>収受印の押印有無</t>
    <rPh sb="0" eb="2">
      <t>シュ</t>
    </rPh>
    <rPh sb="2" eb="3">
      <t>イン</t>
    </rPh>
    <rPh sb="4" eb="6">
      <t>オウイン</t>
    </rPh>
    <rPh sb="6" eb="8">
      <t>ウム</t>
    </rPh>
    <phoneticPr fontId="8"/>
  </si>
  <si>
    <t>有　　無</t>
    <rPh sb="0" eb="1">
      <t>ア</t>
    </rPh>
    <rPh sb="3" eb="4">
      <t>ナシ</t>
    </rPh>
    <phoneticPr fontId="8"/>
  </si>
  <si>
    <t>《２》賃金改善計画書について〈共通〉</t>
    <rPh sb="3" eb="5">
      <t>チンギン</t>
    </rPh>
    <rPh sb="5" eb="7">
      <t>カイゼン</t>
    </rPh>
    <rPh sb="7" eb="10">
      <t>ケイカクショ</t>
    </rPh>
    <rPh sb="15" eb="17">
      <t>キョウツウ</t>
    </rPh>
    <phoneticPr fontId="8"/>
  </si>
  <si>
    <t>【様式２－１】</t>
    <phoneticPr fontId="8"/>
  </si>
  <si>
    <t>(1)介護職員処遇改善加算</t>
    <phoneticPr fontId="8"/>
  </si>
  <si>
    <t>③令和3年度介護職員処遇改善加算の見込額</t>
    <rPh sb="1" eb="3">
      <t>レイワ</t>
    </rPh>
    <rPh sb="4" eb="6">
      <t>ネンド</t>
    </rPh>
    <rPh sb="6" eb="10">
      <t>カイゴ</t>
    </rPh>
    <rPh sb="10" eb="16">
      <t>ショ</t>
    </rPh>
    <rPh sb="17" eb="19">
      <t>ミコ</t>
    </rPh>
    <rPh sb="19" eb="20">
      <t>ガク</t>
    </rPh>
    <phoneticPr fontId="8"/>
  </si>
  <si>
    <t>・様式２－２個表（現行）総計と同額であること</t>
    <rPh sb="1" eb="3">
      <t>ヨウシキ</t>
    </rPh>
    <rPh sb="6" eb="8">
      <t>コヒョウ</t>
    </rPh>
    <rPh sb="9" eb="11">
      <t>ゲンコウ</t>
    </rPh>
    <rPh sb="12" eb="14">
      <t>ソウケイ</t>
    </rPh>
    <rPh sb="15" eb="17">
      <t>ドウガク</t>
    </rPh>
    <phoneticPr fontId="8"/>
  </si>
  <si>
    <t>④賃金改善所要見込額（ i － ii )</t>
    <rPh sb="1" eb="3">
      <t>チンギン</t>
    </rPh>
    <rPh sb="3" eb="5">
      <t>カイゼン</t>
    </rPh>
    <rPh sb="5" eb="7">
      <t>ショヨウ</t>
    </rPh>
    <rPh sb="7" eb="9">
      <t>ミコミ</t>
    </rPh>
    <rPh sb="9" eb="10">
      <t>ガク</t>
    </rPh>
    <phoneticPr fontId="8"/>
  </si>
  <si>
    <t>・本欄の③の額より上回っていること
・③の額より上回っていない場合は、④ I )および ii )の各金額を確認する</t>
    <rPh sb="1" eb="3">
      <t>ホンラン</t>
    </rPh>
    <rPh sb="6" eb="7">
      <t>ガク</t>
    </rPh>
    <rPh sb="9" eb="11">
      <t>ウワマワ</t>
    </rPh>
    <rPh sb="21" eb="22">
      <t>ガク</t>
    </rPh>
    <rPh sb="24" eb="26">
      <t>ウワマワ</t>
    </rPh>
    <rPh sb="31" eb="33">
      <t>バアイ</t>
    </rPh>
    <rPh sb="49" eb="50">
      <t>カク</t>
    </rPh>
    <rPh sb="50" eb="52">
      <t>キンガク</t>
    </rPh>
    <rPh sb="53" eb="55">
      <t>カクニン</t>
    </rPh>
    <phoneticPr fontId="8"/>
  </si>
  <si>
    <t>④( i ) 処遇改善加算の算定により賃金改善を行った場合の介護職員の賃金の総額（見込額）</t>
    <rPh sb="7" eb="13">
      <t>ショ</t>
    </rPh>
    <rPh sb="14" eb="16">
      <t>サンテイ</t>
    </rPh>
    <rPh sb="19" eb="21">
      <t>チンギン</t>
    </rPh>
    <rPh sb="21" eb="23">
      <t>カイゼン</t>
    </rPh>
    <rPh sb="24" eb="25">
      <t>オコナ</t>
    </rPh>
    <rPh sb="27" eb="29">
      <t>バアイ</t>
    </rPh>
    <rPh sb="30" eb="34">
      <t>カイゴ</t>
    </rPh>
    <rPh sb="35" eb="37">
      <t>チンギン</t>
    </rPh>
    <rPh sb="38" eb="40">
      <t>ソウガク</t>
    </rPh>
    <rPh sb="41" eb="43">
      <t>ミコミ</t>
    </rPh>
    <rPh sb="43" eb="44">
      <t>ガク</t>
    </rPh>
    <phoneticPr fontId="8"/>
  </si>
  <si>
    <t>・記載されていること（特定加算額を除いた額を記載されている）</t>
    <rPh sb="1" eb="3">
      <t>キサイ</t>
    </rPh>
    <rPh sb="11" eb="13">
      <t>トクテイ</t>
    </rPh>
    <rPh sb="13" eb="15">
      <t>カサン</t>
    </rPh>
    <rPh sb="15" eb="16">
      <t>ガク</t>
    </rPh>
    <rPh sb="17" eb="18">
      <t>ノゾ</t>
    </rPh>
    <rPh sb="20" eb="21">
      <t>ガク</t>
    </rPh>
    <rPh sb="22" eb="24">
      <t>キサイ</t>
    </rPh>
    <phoneticPr fontId="8"/>
  </si>
  <si>
    <t>④ ii）(エ)前年度の各介護サービス事業者等の独自の賃金改善額は、（３）ハに記載有の場合計上していること。</t>
    <rPh sb="8" eb="11">
      <t>ゼンネンド</t>
    </rPh>
    <rPh sb="12" eb="13">
      <t>カク</t>
    </rPh>
    <rPh sb="13" eb="15">
      <t>カイゴ</t>
    </rPh>
    <rPh sb="19" eb="22">
      <t>ジギョウシャ</t>
    </rPh>
    <rPh sb="22" eb="23">
      <t>トウ</t>
    </rPh>
    <rPh sb="24" eb="26">
      <t>ドクジ</t>
    </rPh>
    <rPh sb="27" eb="29">
      <t>チンギン</t>
    </rPh>
    <rPh sb="29" eb="31">
      <t>カイゼン</t>
    </rPh>
    <rPh sb="31" eb="32">
      <t>ガク</t>
    </rPh>
    <rPh sb="39" eb="41">
      <t>キサイ</t>
    </rPh>
    <rPh sb="41" eb="42">
      <t>アリ</t>
    </rPh>
    <rPh sb="43" eb="45">
      <t>バアイ</t>
    </rPh>
    <rPh sb="45" eb="47">
      <t>ケイジョウ</t>
    </rPh>
    <phoneticPr fontId="8"/>
  </si>
  <si>
    <t>⑤賃金改善実施期間</t>
    <rPh sb="1" eb="3">
      <t>チンギン</t>
    </rPh>
    <rPh sb="3" eb="5">
      <t>カイゼン</t>
    </rPh>
    <rPh sb="5" eb="7">
      <t>ジッシ</t>
    </rPh>
    <rPh sb="7" eb="9">
      <t>キカン</t>
    </rPh>
    <phoneticPr fontId="8"/>
  </si>
  <si>
    <t xml:space="preserve">・前年度の期間と重複していない等、適正な設定であること
</t>
    <phoneticPr fontId="8"/>
  </si>
  <si>
    <t>内容確認項目</t>
    <phoneticPr fontId="8"/>
  </si>
  <si>
    <t>(2)介護職員等特定処遇改善加算</t>
    <rPh sb="3" eb="7">
      <t>カイゴ</t>
    </rPh>
    <rPh sb="7" eb="8">
      <t>トウ</t>
    </rPh>
    <rPh sb="8" eb="10">
      <t>トクテイ</t>
    </rPh>
    <rPh sb="10" eb="16">
      <t>ショ</t>
    </rPh>
    <phoneticPr fontId="8"/>
  </si>
  <si>
    <t>⑤令和3年度介護職員等特定処遇改善加算の見込額(g)</t>
    <rPh sb="1" eb="3">
      <t>レイワ</t>
    </rPh>
    <rPh sb="4" eb="6">
      <t>ネンド</t>
    </rPh>
    <rPh sb="6" eb="10">
      <t>カイゴ</t>
    </rPh>
    <rPh sb="10" eb="11">
      <t>ナド</t>
    </rPh>
    <rPh sb="11" eb="13">
      <t>トクテイ</t>
    </rPh>
    <rPh sb="13" eb="19">
      <t>ショ</t>
    </rPh>
    <rPh sb="20" eb="22">
      <t>ミコ</t>
    </rPh>
    <rPh sb="22" eb="23">
      <t>ガク</t>
    </rPh>
    <phoneticPr fontId="8"/>
  </si>
  <si>
    <t>・様式２－３個表（特定）総計と同額であること</t>
    <rPh sb="1" eb="3">
      <t>ヨウシキ</t>
    </rPh>
    <rPh sb="6" eb="8">
      <t>コヒョウ</t>
    </rPh>
    <rPh sb="9" eb="11">
      <t>トクテイ</t>
    </rPh>
    <rPh sb="12" eb="14">
      <t>ソウケイ</t>
    </rPh>
    <rPh sb="15" eb="17">
      <t>ドウガク</t>
    </rPh>
    <phoneticPr fontId="8"/>
  </si>
  <si>
    <t>⑥賃金改善所要見込額（ i － ii )</t>
    <rPh sb="1" eb="3">
      <t>チンギン</t>
    </rPh>
    <rPh sb="3" eb="5">
      <t>カイゼン</t>
    </rPh>
    <rPh sb="5" eb="7">
      <t>ショヨウ</t>
    </rPh>
    <rPh sb="7" eb="9">
      <t>ミコミ</t>
    </rPh>
    <rPh sb="9" eb="10">
      <t>ガク</t>
    </rPh>
    <phoneticPr fontId="8"/>
  </si>
  <si>
    <t>・本欄の⑤の額より上回っていること
・⑤の額より上回っていない場合は、⑥ I )および ii )の各金額を確認する</t>
    <rPh sb="1" eb="3">
      <t>ホンラン</t>
    </rPh>
    <rPh sb="6" eb="7">
      <t>ガク</t>
    </rPh>
    <rPh sb="9" eb="11">
      <t>ウワマワ</t>
    </rPh>
    <rPh sb="21" eb="22">
      <t>ガク</t>
    </rPh>
    <rPh sb="24" eb="26">
      <t>ウワマワ</t>
    </rPh>
    <rPh sb="31" eb="33">
      <t>バアイ</t>
    </rPh>
    <rPh sb="49" eb="50">
      <t>カク</t>
    </rPh>
    <rPh sb="50" eb="52">
      <t>キンガク</t>
    </rPh>
    <rPh sb="53" eb="55">
      <t>カクニン</t>
    </rPh>
    <phoneticPr fontId="8"/>
  </si>
  <si>
    <t>⑥( i )特定加算の算定により賃金改善を行った場合の賃金の総額（見込額）</t>
    <rPh sb="6" eb="8">
      <t>トクテイ</t>
    </rPh>
    <rPh sb="8" eb="10">
      <t>カサン</t>
    </rPh>
    <rPh sb="11" eb="13">
      <t>サンテイ</t>
    </rPh>
    <rPh sb="16" eb="18">
      <t>チンギン</t>
    </rPh>
    <rPh sb="18" eb="20">
      <t>カイゼン</t>
    </rPh>
    <rPh sb="21" eb="22">
      <t>オコナ</t>
    </rPh>
    <rPh sb="24" eb="26">
      <t>バアイ</t>
    </rPh>
    <rPh sb="27" eb="29">
      <t>チンギン</t>
    </rPh>
    <rPh sb="30" eb="32">
      <t>ソウガク</t>
    </rPh>
    <rPh sb="33" eb="35">
      <t>ミコミ</t>
    </rPh>
    <rPh sb="35" eb="36">
      <t>ガク</t>
    </rPh>
    <phoneticPr fontId="8"/>
  </si>
  <si>
    <t>・記載されていること（処遇改善加算額を除いた額が記載されている）</t>
    <rPh sb="11" eb="17">
      <t>ショ</t>
    </rPh>
    <rPh sb="17" eb="18">
      <t>ガク</t>
    </rPh>
    <rPh sb="19" eb="20">
      <t>ノゾ</t>
    </rPh>
    <rPh sb="22" eb="23">
      <t>ガク</t>
    </rPh>
    <rPh sb="24" eb="26">
      <t>キサイ</t>
    </rPh>
    <phoneticPr fontId="8"/>
  </si>
  <si>
    <t>⑥ ii）(エ)前年度の各介護サービス事業者等の独自の賃金改善額は、（３）ハに記載有の場合計上していること。</t>
    <rPh sb="8" eb="11">
      <t>ゼンネンド</t>
    </rPh>
    <rPh sb="12" eb="13">
      <t>カク</t>
    </rPh>
    <rPh sb="13" eb="15">
      <t>カイゴ</t>
    </rPh>
    <rPh sb="19" eb="22">
      <t>ジギョウシャ</t>
    </rPh>
    <rPh sb="22" eb="23">
      <t>トウ</t>
    </rPh>
    <rPh sb="24" eb="26">
      <t>ドクジ</t>
    </rPh>
    <rPh sb="27" eb="29">
      <t>チンギン</t>
    </rPh>
    <rPh sb="29" eb="31">
      <t>カイゼン</t>
    </rPh>
    <phoneticPr fontId="8"/>
  </si>
  <si>
    <t>グループ毎の平均賃金改善月額(g)/( j )/(k)　←*( j )は⑦iii)前年度の一月あたりの常勤換算職員数</t>
    <rPh sb="4" eb="5">
      <t>マイ</t>
    </rPh>
    <rPh sb="6" eb="8">
      <t>ヘイ</t>
    </rPh>
    <rPh sb="8" eb="10">
      <t>チンギン</t>
    </rPh>
    <rPh sb="10" eb="12">
      <t>カイゼン</t>
    </rPh>
    <rPh sb="12" eb="14">
      <t>ゲツ</t>
    </rPh>
    <rPh sb="41" eb="44">
      <t>ゼンネンド</t>
    </rPh>
    <rPh sb="45" eb="46">
      <t>イチ</t>
    </rPh>
    <rPh sb="46" eb="47">
      <t>ツキ</t>
    </rPh>
    <rPh sb="51" eb="53">
      <t>ジョウキン</t>
    </rPh>
    <rPh sb="53" eb="55">
      <t>カンザン</t>
    </rPh>
    <rPh sb="55" eb="57">
      <t>ショクイン</t>
    </rPh>
    <rPh sb="57" eb="58">
      <t>スウ</t>
    </rPh>
    <phoneticPr fontId="8"/>
  </si>
  <si>
    <t>(A)&gt;(B)の配分割合</t>
    <rPh sb="8" eb="10">
      <t>ハイブン</t>
    </rPh>
    <rPh sb="10" eb="12">
      <t>ワリアイ</t>
    </rPh>
    <phoneticPr fontId="8"/>
  </si>
  <si>
    <t>予定される配分方法について1つ選択されていること</t>
    <rPh sb="0" eb="2">
      <t>ヨテイ</t>
    </rPh>
    <rPh sb="5" eb="7">
      <t>ハイブン</t>
    </rPh>
    <rPh sb="7" eb="9">
      <t>ホウホウ</t>
    </rPh>
    <rPh sb="15" eb="17">
      <t>センタク</t>
    </rPh>
    <phoneticPr fontId="8"/>
  </si>
  <si>
    <t>(B)&gt;=(C)の配分割合</t>
    <phoneticPr fontId="8"/>
  </si>
  <si>
    <t>(A)&gt;(C)*4の配分割合</t>
    <phoneticPr fontId="8"/>
  </si>
  <si>
    <t>月額８万円の賃金改善となる者又は改善後の賃金が年額440万円となる者</t>
    <rPh sb="0" eb="2">
      <t>ゲツ</t>
    </rPh>
    <rPh sb="3" eb="5">
      <t>マンエン</t>
    </rPh>
    <rPh sb="6" eb="8">
      <t>チンギン</t>
    </rPh>
    <rPh sb="8" eb="10">
      <t>カイゼン</t>
    </rPh>
    <rPh sb="13" eb="14">
      <t>モノ</t>
    </rPh>
    <rPh sb="14" eb="15">
      <t>マタ</t>
    </rPh>
    <rPh sb="16" eb="18">
      <t>カイゼン</t>
    </rPh>
    <rPh sb="18" eb="19">
      <t>ゴ</t>
    </rPh>
    <rPh sb="20" eb="22">
      <t>チンギン</t>
    </rPh>
    <rPh sb="23" eb="25">
      <t>ネンガク</t>
    </rPh>
    <rPh sb="28" eb="30">
      <t>マンエン</t>
    </rPh>
    <rPh sb="33" eb="34">
      <t>モノ</t>
    </rPh>
    <phoneticPr fontId="8"/>
  </si>
  <si>
    <t>→　設定できない場合(無の場合）の理由</t>
    <rPh sb="2" eb="4">
      <t>セッテイ</t>
    </rPh>
    <rPh sb="8" eb="10">
      <t>バアイ</t>
    </rPh>
    <rPh sb="11" eb="12">
      <t>ナシ</t>
    </rPh>
    <rPh sb="13" eb="15">
      <t>バアイ</t>
    </rPh>
    <rPh sb="17" eb="19">
      <t>リユウ</t>
    </rPh>
    <phoneticPr fontId="8"/>
  </si>
  <si>
    <t>月額８万円の賃金改善となる者又は改善後の賃金が年額440万円となる者が無い場合は、設定できない理由が必要</t>
    <rPh sb="35" eb="36">
      <t>ナ</t>
    </rPh>
    <rPh sb="37" eb="39">
      <t>バアイ</t>
    </rPh>
    <rPh sb="41" eb="43">
      <t>セッテイ</t>
    </rPh>
    <rPh sb="47" eb="49">
      <t>リユウ</t>
    </rPh>
    <rPh sb="50" eb="52">
      <t>ヒツヨウ</t>
    </rPh>
    <phoneticPr fontId="8"/>
  </si>
  <si>
    <t>目で確認</t>
    <rPh sb="0" eb="1">
      <t>メ</t>
    </rPh>
    <rPh sb="2" eb="4">
      <t>カクニン</t>
    </rPh>
    <phoneticPr fontId="8"/>
  </si>
  <si>
    <t>→　設定できない理由が「その他」の場合、詳細記入あるか。</t>
    <rPh sb="2" eb="4">
      <t>セッテイ</t>
    </rPh>
    <rPh sb="8" eb="10">
      <t>リユウ</t>
    </rPh>
    <rPh sb="14" eb="15">
      <t>タ</t>
    </rPh>
    <rPh sb="17" eb="19">
      <t>バアイ</t>
    </rPh>
    <rPh sb="20" eb="22">
      <t>ショウサイ</t>
    </rPh>
    <rPh sb="22" eb="24">
      <t>キニュウ</t>
    </rPh>
    <phoneticPr fontId="8"/>
  </si>
  <si>
    <t>←どうしてもできなかった</t>
    <phoneticPr fontId="8"/>
  </si>
  <si>
    <t>⑧賃金改善実施期間(k)</t>
    <rPh sb="1" eb="9">
      <t>キカン</t>
    </rPh>
    <phoneticPr fontId="8"/>
  </si>
  <si>
    <t>適　　否</t>
    <rPh sb="0" eb="1">
      <t>テキ</t>
    </rPh>
    <rPh sb="3" eb="4">
      <t>イナ</t>
    </rPh>
    <phoneticPr fontId="8"/>
  </si>
  <si>
    <t>(3)賃金改善を行う賃金項目及び方法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</si>
  <si>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　　【イ】介護職員処遇改善加算　＊「変更なし」へのチェック有・無ともに以下を確認する</t>
    <rPh sb="18" eb="20">
      <t>ヘンコウ</t>
    </rPh>
    <rPh sb="29" eb="30">
      <t>アリ</t>
    </rPh>
    <rPh sb="31" eb="32">
      <t>ナシ</t>
    </rPh>
    <rPh sb="35" eb="37">
      <t>イカ</t>
    </rPh>
    <rPh sb="38" eb="40">
      <t>カクニン</t>
    </rPh>
    <phoneticPr fontId="8"/>
  </si>
  <si>
    <t>賃金改善を行う給与の種類</t>
    <rPh sb="0" eb="2">
      <t>チンギン</t>
    </rPh>
    <rPh sb="2" eb="4">
      <t>カイゼン</t>
    </rPh>
    <rPh sb="5" eb="6">
      <t>オコナ</t>
    </rPh>
    <rPh sb="7" eb="9">
      <t>ヨ</t>
    </rPh>
    <rPh sb="10" eb="12">
      <t>シュルイ</t>
    </rPh>
    <phoneticPr fontId="8"/>
  </si>
  <si>
    <t>賃金改善の根拠となる規程や規則にチェックはあるか</t>
    <rPh sb="0" eb="2">
      <t>チンギン</t>
    </rPh>
    <rPh sb="2" eb="4">
      <t>カイゼン</t>
    </rPh>
    <rPh sb="5" eb="7">
      <t>コンキョ</t>
    </rPh>
    <rPh sb="10" eb="12">
      <t>キテイ</t>
    </rPh>
    <rPh sb="13" eb="15">
      <t>キソク</t>
    </rPh>
    <phoneticPr fontId="8"/>
  </si>
  <si>
    <t>記載ある取組の実施時期の記載</t>
    <rPh sb="0" eb="2">
      <t>キサイ</t>
    </rPh>
    <rPh sb="4" eb="6">
      <t>トリクミ</t>
    </rPh>
    <rPh sb="7" eb="9">
      <t>ジッシ</t>
    </rPh>
    <rPh sb="9" eb="11">
      <t>ジキ</t>
    </rPh>
    <rPh sb="12" eb="14">
      <t>キサイ</t>
    </rPh>
    <phoneticPr fontId="8"/>
  </si>
  <si>
    <t>　　【ロ】介護職員特定処遇改善加算　＊「変更なし」にチェック有・無ともに以下を確認する</t>
    <rPh sb="5" eb="9">
      <t>カイゴ</t>
    </rPh>
    <rPh sb="9" eb="11">
      <t>トクテイ</t>
    </rPh>
    <rPh sb="11" eb="17">
      <t>ショ</t>
    </rPh>
    <rPh sb="20" eb="22">
      <t>ヘンコウ</t>
    </rPh>
    <rPh sb="30" eb="31">
      <t>アリ</t>
    </rPh>
    <rPh sb="32" eb="33">
      <t>ナシ</t>
    </rPh>
    <rPh sb="36" eb="38">
      <t>イカ</t>
    </rPh>
    <rPh sb="39" eb="41">
      <t>カクニン</t>
    </rPh>
    <phoneticPr fontId="8"/>
  </si>
  <si>
    <t>経験／技能のある介護職員の考え方</t>
    <rPh sb="0" eb="2">
      <t>ケイケン</t>
    </rPh>
    <rPh sb="3" eb="5">
      <t>ギノウ</t>
    </rPh>
    <rPh sb="8" eb="12">
      <t>カイゴ</t>
    </rPh>
    <rPh sb="13" eb="14">
      <t>カンガ</t>
    </rPh>
    <rPh sb="15" eb="16">
      <t>カタ</t>
    </rPh>
    <phoneticPr fontId="8"/>
  </si>
  <si>
    <t>・設定できない場合は理由の記載が必要・介護福祉士の資格は絶対要件</t>
    <rPh sb="16" eb="18">
      <t>ヒツヨウ</t>
    </rPh>
    <rPh sb="19" eb="21">
      <t>カイゴ</t>
    </rPh>
    <rPh sb="21" eb="24">
      <t>フクシシ</t>
    </rPh>
    <rPh sb="25" eb="27">
      <t>シカク</t>
    </rPh>
    <rPh sb="28" eb="30">
      <t>ゼッタイ</t>
    </rPh>
    <rPh sb="30" eb="32">
      <t>ヨウケン</t>
    </rPh>
    <phoneticPr fontId="8"/>
  </si>
  <si>
    <t>賃金改善を行う「職員の範囲」
　→チェック、および(A)にチェックがない場合の理由記載</t>
    <rPh sb="0" eb="2">
      <t>チンギン</t>
    </rPh>
    <rPh sb="2" eb="4">
      <t>カイゼン</t>
    </rPh>
    <rPh sb="5" eb="6">
      <t>オコナ</t>
    </rPh>
    <rPh sb="8" eb="10">
      <t>ショクイン</t>
    </rPh>
    <rPh sb="11" eb="13">
      <t>ハンイ</t>
    </rPh>
    <rPh sb="36" eb="38">
      <t>バアイ</t>
    </rPh>
    <rPh sb="39" eb="41">
      <t>リユウ</t>
    </rPh>
    <rPh sb="41" eb="43">
      <t>キサイ</t>
    </rPh>
    <phoneticPr fontId="8"/>
  </si>
  <si>
    <t>賃金改善を行う「給与の種類」にチェックがあるか。</t>
    <rPh sb="0" eb="2">
      <t>チンギン</t>
    </rPh>
    <rPh sb="2" eb="4">
      <t>カイゼン</t>
    </rPh>
    <rPh sb="5" eb="6">
      <t>オコナ</t>
    </rPh>
    <rPh sb="8" eb="10">
      <t>キュウヨ</t>
    </rPh>
    <rPh sb="11" eb="13">
      <t>シュルイ</t>
    </rPh>
    <phoneticPr fontId="8"/>
  </si>
  <si>
    <t>具体的な取組内容
　→ チェックおよび必要事項の記載はあるか</t>
    <rPh sb="0" eb="3">
      <t>グタイテキ</t>
    </rPh>
    <rPh sb="4" eb="6">
      <t>トリクミ</t>
    </rPh>
    <rPh sb="6" eb="8">
      <t>ナイヨウ</t>
    </rPh>
    <rPh sb="19" eb="21">
      <t>ヒツヨウ</t>
    </rPh>
    <rPh sb="21" eb="23">
      <t>ジコウ</t>
    </rPh>
    <rPh sb="24" eb="26">
      <t>キサイ</t>
    </rPh>
    <phoneticPr fontId="8"/>
  </si>
  <si>
    <t xml:space="preserve">・記入例を参考
支給項目（名称）、支給金額、実施時期　などの具体的な記載
</t>
    <rPh sb="1" eb="3">
      <t>キニュウ</t>
    </rPh>
    <rPh sb="3" eb="4">
      <t>レイ</t>
    </rPh>
    <rPh sb="5" eb="7">
      <t>サンコウ</t>
    </rPh>
    <rPh sb="8" eb="10">
      <t>シキ</t>
    </rPh>
    <rPh sb="10" eb="12">
      <t>コウモク</t>
    </rPh>
    <rPh sb="13" eb="15">
      <t>メイショウ</t>
    </rPh>
    <rPh sb="17" eb="19">
      <t>シキュウ</t>
    </rPh>
    <rPh sb="19" eb="21">
      <t>キンガク</t>
    </rPh>
    <rPh sb="22" eb="24">
      <t>ジッシ</t>
    </rPh>
    <rPh sb="24" eb="26">
      <t>ジキ</t>
    </rPh>
    <rPh sb="30" eb="33">
      <t>グタイテキ</t>
    </rPh>
    <rPh sb="34" eb="36">
      <t>キサイ</t>
    </rPh>
    <phoneticPr fontId="8"/>
  </si>
  <si>
    <r>
      <t>　　【ハ】各介護サービス事業者等の独自の賃金改善　＊</t>
    </r>
    <r>
      <rPr>
        <b/>
        <u/>
        <sz val="18"/>
        <rFont val="HG丸ｺﾞｼｯｸM-PRO"/>
        <family val="3"/>
        <charset val="128"/>
      </rPr>
      <t>④ii)(エ)および⑥ii)(エ)に金額の記載がある場合</t>
    </r>
    <r>
      <rPr>
        <b/>
        <sz val="18"/>
        <rFont val="HG丸ｺﾞｼｯｸM-PRO"/>
        <family val="3"/>
        <charset val="128"/>
      </rPr>
      <t>。ない場合は空欄で良い。</t>
    </r>
    <rPh sb="44" eb="46">
      <t>キンガク</t>
    </rPh>
    <rPh sb="47" eb="49">
      <t>キサイ</t>
    </rPh>
    <rPh sb="52" eb="54">
      <t>バアイ</t>
    </rPh>
    <rPh sb="57" eb="59">
      <t>バアイ</t>
    </rPh>
    <rPh sb="60" eb="62">
      <t>クウラン</t>
    </rPh>
    <rPh sb="63" eb="64">
      <t>ヨ</t>
    </rPh>
    <phoneticPr fontId="8"/>
  </si>
  <si>
    <t>・支給項目（名称）
・具体的な支給額　および　支給時期（サイクル）　　等
（記入例参照）</t>
    <rPh sb="1" eb="3">
      <t>シキ</t>
    </rPh>
    <rPh sb="3" eb="5">
      <t>コウモク</t>
    </rPh>
    <rPh sb="6" eb="8">
      <t>メイショウ</t>
    </rPh>
    <rPh sb="38" eb="40">
      <t>キニュウ</t>
    </rPh>
    <rPh sb="40" eb="41">
      <t>レイ</t>
    </rPh>
    <rPh sb="41" eb="43">
      <t>サンショウ</t>
    </rPh>
    <phoneticPr fontId="8"/>
  </si>
  <si>
    <t>独自の賃金改善に係る支給額の算定根拠</t>
    <rPh sb="0" eb="2">
      <t>ドクジ</t>
    </rPh>
    <rPh sb="3" eb="5">
      <t>チンギン</t>
    </rPh>
    <rPh sb="5" eb="7">
      <t>カイゼン</t>
    </rPh>
    <rPh sb="8" eb="9">
      <t>カカ</t>
    </rPh>
    <rPh sb="10" eb="12">
      <t>シキ</t>
    </rPh>
    <rPh sb="12" eb="13">
      <t>ガク</t>
    </rPh>
    <rPh sb="14" eb="16">
      <t>サンテイ</t>
    </rPh>
    <rPh sb="16" eb="18">
      <t>コンキョ</t>
    </rPh>
    <phoneticPr fontId="8"/>
  </si>
  <si>
    <t>《３》キャリアパスに関する要件について〈処遇改善加算〉</t>
    <rPh sb="10" eb="11">
      <t>カン</t>
    </rPh>
    <rPh sb="13" eb="15">
      <t>ヨウケン</t>
    </rPh>
    <rPh sb="20" eb="26">
      <t>ショ</t>
    </rPh>
    <phoneticPr fontId="8"/>
  </si>
  <si>
    <t>《加算Ⅰ》
キャリアパス要件Ⅰ・Ⅱ・Ⅲすべて選択</t>
    <rPh sb="12" eb="14">
      <t>ヨウケン</t>
    </rPh>
    <rPh sb="22" eb="24">
      <t>センタク</t>
    </rPh>
    <phoneticPr fontId="8"/>
  </si>
  <si>
    <t>・Ⅰ・Ⅱ・Ⅲ「該当」に　ﾚ　が入っているか</t>
    <rPh sb="7" eb="9">
      <t>ガイトウ</t>
    </rPh>
    <rPh sb="15" eb="16">
      <t>ハイ</t>
    </rPh>
    <phoneticPr fontId="8"/>
  </si>
  <si>
    <t>《加算Ⅱ》
キャリアパス要件Ⅰ・Ⅱを選択</t>
    <rPh sb="12" eb="14">
      <t>ヨウケン</t>
    </rPh>
    <rPh sb="18" eb="20">
      <t>センタク</t>
    </rPh>
    <phoneticPr fontId="8"/>
  </si>
  <si>
    <t>・Ⅰ・Ⅱ「該当」に　ﾚ　が入っているか。
・Ⅲ「非該当」に　ﾚ　が入っているか。</t>
    <rPh sb="5" eb="7">
      <t>ガイトウ</t>
    </rPh>
    <rPh sb="13" eb="14">
      <t>ハイ</t>
    </rPh>
    <rPh sb="24" eb="27">
      <t>ヒガイトウ</t>
    </rPh>
    <rPh sb="33" eb="34">
      <t>ハイ</t>
    </rPh>
    <phoneticPr fontId="8"/>
  </si>
  <si>
    <t>《加算Ⅲ》
キャリアパス要件ⅠまたはⅡを選択</t>
    <rPh sb="12" eb="14">
      <t>ヨウケン</t>
    </rPh>
    <rPh sb="20" eb="22">
      <t>センタク</t>
    </rPh>
    <phoneticPr fontId="8"/>
  </si>
  <si>
    <t>・ⅠまたはⅡのどちらかの「該当」に　ﾚ　が入っているか。
・Ⅲ「非該当」に　ﾚ　が入っているか。</t>
    <rPh sb="13" eb="15">
      <t>ガイトウ</t>
    </rPh>
    <rPh sb="21" eb="22">
      <t>ハイ</t>
    </rPh>
    <rPh sb="32" eb="35">
      <t>ヒガイトウ</t>
    </rPh>
    <rPh sb="41" eb="42">
      <t>ハイ</t>
    </rPh>
    <phoneticPr fontId="8"/>
  </si>
  <si>
    <t xml:space="preserve">
【処遇改善加算】
　《区分変更時
　/新規時の必須届出書》
キャリアパス要件等届出書
</t>
    <rPh sb="2" eb="4">
      <t>ショグウ</t>
    </rPh>
    <rPh sb="4" eb="6">
      <t>カイゼン</t>
    </rPh>
    <rPh sb="6" eb="8">
      <t>カサン</t>
    </rPh>
    <rPh sb="12" eb="14">
      <t>クブン</t>
    </rPh>
    <rPh sb="14" eb="16">
      <t>ヘンコウ</t>
    </rPh>
    <rPh sb="16" eb="17">
      <t>ジ</t>
    </rPh>
    <rPh sb="20" eb="22">
      <t>シンキ</t>
    </rPh>
    <phoneticPr fontId="8"/>
  </si>
  <si>
    <t>《キャリアパス要件Ⅱ》
　「加算Ⅰ・Ⅱ・Ⅲ」
　イ「資質向上のための目標」の具体的記載</t>
    <rPh sb="7" eb="9">
      <t>ヨウケン</t>
    </rPh>
    <phoneticPr fontId="8"/>
  </si>
  <si>
    <t>　「①」選択
　「資質向上のための計画」</t>
    <rPh sb="4" eb="6">
      <t>センタク</t>
    </rPh>
    <phoneticPr fontId="8"/>
  </si>
  <si>
    <t>　「②」選択
　「資格取得のための支援」の具体的な記載</t>
    <rPh sb="4" eb="6">
      <t>センタク</t>
    </rPh>
    <phoneticPr fontId="8"/>
  </si>
  <si>
    <t>《キャリアパス要件Ⅲ》
　イ「①」「②」「③」のいずれか１つ以上のチェック記入</t>
    <rPh sb="7" eb="9">
      <t>ヨウケン</t>
    </rPh>
    <rPh sb="30" eb="32">
      <t>イジョウ</t>
    </rPh>
    <rPh sb="37" eb="39">
      <t>キニュウ</t>
    </rPh>
    <phoneticPr fontId="8"/>
  </si>
  <si>
    <t>《４》職場環境等要件について〈共通〉</t>
    <rPh sb="3" eb="5">
      <t>ショクバ</t>
    </rPh>
    <rPh sb="5" eb="7">
      <t>カンキョウ</t>
    </rPh>
    <rPh sb="7" eb="8">
      <t>トウ</t>
    </rPh>
    <rPh sb="8" eb="10">
      <t>ヨウケン</t>
    </rPh>
    <rPh sb="15" eb="17">
      <t>キョウツウ</t>
    </rPh>
    <phoneticPr fontId="8"/>
  </si>
  <si>
    <t>（処遇改善）全体で１つ以上チェックはあるか
（特定処遇）各項目１つ以上チェックはあるか</t>
    <rPh sb="1" eb="3">
      <t>ショグウ</t>
    </rPh>
    <rPh sb="3" eb="5">
      <t>カイゼン</t>
    </rPh>
    <rPh sb="6" eb="8">
      <t>ゼンタイ</t>
    </rPh>
    <rPh sb="11" eb="13">
      <t>イジョウ</t>
    </rPh>
    <rPh sb="23" eb="25">
      <t>トクテイ</t>
    </rPh>
    <rPh sb="25" eb="27">
      <t>ショグウ</t>
    </rPh>
    <rPh sb="28" eb="31">
      <t>カクコウモク</t>
    </rPh>
    <rPh sb="33" eb="35">
      <t>イジョウ</t>
    </rPh>
    <phoneticPr fontId="8"/>
  </si>
  <si>
    <t>・【現行加算】「加算Ⅰ・Ⅱ」平成27年4月以降、「加算Ⅲ・Ⅳ」平成20年10月から現在までに実施した事項について全体で必ず１つ以上にチェック。
・【特定加算】それぞれ１つ以上の取組を行うこと。
＊現行加算と特定加算とで別の取組を行うことは不要</t>
    <rPh sb="2" eb="4">
      <t>ゲンコウ</t>
    </rPh>
    <rPh sb="4" eb="6">
      <t>カサン</t>
    </rPh>
    <rPh sb="8" eb="10">
      <t>カサン</t>
    </rPh>
    <rPh sb="14" eb="16">
      <t>ヘイセイ</t>
    </rPh>
    <rPh sb="18" eb="19">
      <t>ネン</t>
    </rPh>
    <rPh sb="20" eb="21">
      <t>ガツ</t>
    </rPh>
    <rPh sb="21" eb="23">
      <t>イコウ</t>
    </rPh>
    <rPh sb="25" eb="27">
      <t>カサン</t>
    </rPh>
    <rPh sb="31" eb="33">
      <t>ヘイセイ</t>
    </rPh>
    <rPh sb="35" eb="36">
      <t>ネン</t>
    </rPh>
    <rPh sb="38" eb="39">
      <t>ガツ</t>
    </rPh>
    <rPh sb="41" eb="43">
      <t>ゲンザイ</t>
    </rPh>
    <rPh sb="46" eb="48">
      <t>ジッシ</t>
    </rPh>
    <rPh sb="50" eb="52">
      <t>ジコウ</t>
    </rPh>
    <rPh sb="56" eb="58">
      <t>ゼンタイ</t>
    </rPh>
    <rPh sb="59" eb="60">
      <t>カナラ</t>
    </rPh>
    <rPh sb="63" eb="65">
      <t>イジョウ</t>
    </rPh>
    <rPh sb="74" eb="76">
      <t>トクテイ</t>
    </rPh>
    <rPh sb="76" eb="78">
      <t>カサン</t>
    </rPh>
    <rPh sb="85" eb="87">
      <t>イジョウ</t>
    </rPh>
    <rPh sb="88" eb="90">
      <t>トリクミ</t>
    </rPh>
    <rPh sb="91" eb="92">
      <t>オコナ</t>
    </rPh>
    <rPh sb="98" eb="100">
      <t>ゲンコウ</t>
    </rPh>
    <rPh sb="100" eb="102">
      <t>カサン</t>
    </rPh>
    <phoneticPr fontId="8"/>
  </si>
  <si>
    <t>選択されたキャリアパスに関する要件で求められる事項重複の有無</t>
    <rPh sb="0" eb="2">
      <t>センタク</t>
    </rPh>
    <rPh sb="12" eb="13">
      <t>カン</t>
    </rPh>
    <rPh sb="15" eb="17">
      <t>ヨウケン</t>
    </rPh>
    <rPh sb="18" eb="19">
      <t>モト</t>
    </rPh>
    <rPh sb="23" eb="25">
      <t>ジコウ</t>
    </rPh>
    <rPh sb="25" eb="27">
      <t>チョウフク</t>
    </rPh>
    <rPh sb="28" eb="30">
      <t>ウム</t>
    </rPh>
    <phoneticPr fontId="8"/>
  </si>
  <si>
    <t>《５》見える化要件について〈特定加算〉</t>
    <rPh sb="3" eb="4">
      <t>ミ</t>
    </rPh>
    <rPh sb="6" eb="7">
      <t>カ</t>
    </rPh>
    <rPh sb="7" eb="9">
      <t>ヨウケン</t>
    </rPh>
    <rPh sb="14" eb="16">
      <t>トクテイ</t>
    </rPh>
    <rPh sb="16" eb="18">
      <t>カサン</t>
    </rPh>
    <phoneticPr fontId="8"/>
  </si>
  <si>
    <t>実施している周知方法についてチェック、および記載事項はあるか</t>
    <rPh sb="0" eb="2">
      <t>ジッシ</t>
    </rPh>
    <rPh sb="6" eb="8">
      <t>シュウチ</t>
    </rPh>
    <rPh sb="8" eb="10">
      <t>ホウホウ</t>
    </rPh>
    <rPh sb="22" eb="24">
      <t>キサイ</t>
    </rPh>
    <rPh sb="24" eb="26">
      <t>ジコウ</t>
    </rPh>
    <phoneticPr fontId="8"/>
  </si>
  <si>
    <t>確認項目事項</t>
    <rPh sb="0" eb="2">
      <t>カクニン</t>
    </rPh>
    <rPh sb="2" eb="4">
      <t>コウモク</t>
    </rPh>
    <rPh sb="4" eb="6">
      <t>ジコウ</t>
    </rPh>
    <phoneticPr fontId="8"/>
  </si>
  <si>
    <t>全ての項目にチェックがあるか</t>
    <rPh sb="0" eb="1">
      <t>スベ</t>
    </rPh>
    <rPh sb="3" eb="5">
      <t>コウモク</t>
    </rPh>
    <phoneticPr fontId="8"/>
  </si>
  <si>
    <t>証明日付・法人名称・代表者氏名および職名の記載</t>
    <rPh sb="10" eb="13">
      <t>ダイヒョウシャ</t>
    </rPh>
    <rPh sb="18" eb="20">
      <t>ショクメイ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</si>
</sst>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3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b/>
      <sz val="14"/>
      <color theme="1"/>
      <name val="ＭＳ Ｐゴシック"/>
      <family val="3"/>
      <charset val="128"/>
    </font>
    <font>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b/>
      <sz val="12"/>
      <name val="ＭＳ Ｐ明朝"/>
      <family val="1"/>
      <charset val="128"/>
    </font>
    <font>
      <sz val="12"/>
      <name val="BIZ UDP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b/>
      <sz val="18"/>
      <name val="HG丸ｺﾞｼｯｸM-PRO"/>
      <family val="3"/>
      <charset val="128"/>
    </font>
    <font>
      <b/>
      <sz val="16"/>
      <name val="HG丸ｺﾞｼｯｸM-PRO"/>
      <family val="3"/>
      <charset val="128"/>
    </font>
    <font>
      <sz val="16"/>
      <name val="HG丸ｺﾞｼｯｸM-PRO"/>
      <family val="3"/>
      <charset val="128"/>
    </font>
    <font>
      <b/>
      <sz val="20"/>
      <name val="HG丸ｺﾞｼｯｸM-PRO"/>
      <family val="3"/>
      <charset val="128"/>
    </font>
    <font>
      <sz val="16"/>
      <color theme="0"/>
      <name val="HG丸ｺﾞｼｯｸM-PRO"/>
      <family val="3"/>
      <charset val="128"/>
    </font>
    <font>
      <sz val="16"/>
      <color theme="1"/>
      <name val="HG丸ｺﾞｼｯｸM-PRO"/>
      <family val="3"/>
      <charset val="128"/>
    </font>
    <font>
      <b/>
      <u/>
      <sz val="18"/>
      <name val="HG丸ｺﾞｼｯｸM-PRO"/>
      <family val="3"/>
      <charset val="128"/>
    </font>
    <font>
      <sz val="18"/>
      <name val="HG丸ｺﾞｼｯｸM-PRO"/>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indexed="43"/>
        <bgColor indexed="64"/>
      </patternFill>
    </fill>
    <fill>
      <patternFill patternType="solid">
        <fgColor theme="5" tint="0.79998168889431442"/>
        <bgColor indexed="64"/>
      </patternFill>
    </fill>
    <fill>
      <patternFill patternType="solid">
        <fgColor theme="8" tint="-0.24997711111789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4" fillId="0" borderId="0" applyNumberFormat="0" applyFill="0" applyBorder="0" applyAlignment="0" applyProtection="0">
      <alignment vertical="center"/>
    </xf>
  </cellStyleXfs>
  <cellXfs count="1707">
    <xf numFmtId="0" fontId="0" fillId="0" borderId="0" xfId="0">
      <alignment vertical="center"/>
    </xf>
    <xf numFmtId="0" fontId="30" fillId="0" borderId="0" xfId="0" applyFont="1" applyAlignment="1">
      <alignment vertical="center"/>
    </xf>
    <xf numFmtId="0" fontId="0" fillId="0" borderId="0" xfId="0" applyBorder="1">
      <alignment vertical="center"/>
    </xf>
    <xf numFmtId="0" fontId="30" fillId="0" borderId="0" xfId="0" applyFont="1" applyAlignment="1">
      <alignment vertical="center"/>
    </xf>
    <xf numFmtId="10" fontId="29" fillId="0" borderId="10" xfId="28" applyNumberFormat="1" applyFont="1" applyBorder="1" applyAlignment="1">
      <alignment vertical="center" wrapText="1"/>
    </xf>
    <xf numFmtId="10" fontId="29" fillId="0" borderId="29"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33"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7"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6" fillId="0" borderId="0" xfId="0" applyFont="1" applyAlignment="1">
      <alignment vertical="top"/>
    </xf>
    <xf numFmtId="0" fontId="46"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3" fillId="31" borderId="10" xfId="0" applyFont="1" applyFill="1" applyBorder="1" applyAlignment="1">
      <alignment horizontal="center" vertical="center" wrapText="1"/>
    </xf>
    <xf numFmtId="0" fontId="43" fillId="31" borderId="12" xfId="0" applyFont="1" applyFill="1" applyBorder="1" applyAlignment="1">
      <alignment horizontal="center" vertical="center" wrapText="1"/>
    </xf>
    <xf numFmtId="0" fontId="45" fillId="0" borderId="14" xfId="0" applyFont="1" applyBorder="1" applyAlignment="1">
      <alignment horizontal="justify" vertical="center" wrapText="1"/>
    </xf>
    <xf numFmtId="0" fontId="45" fillId="0" borderId="117" xfId="0" applyFont="1" applyBorder="1" applyAlignment="1">
      <alignment horizontal="justify" vertical="center" wrapText="1"/>
    </xf>
    <xf numFmtId="0" fontId="0" fillId="0" borderId="12" xfId="0" applyBorder="1" applyAlignment="1">
      <alignment vertical="center" wrapText="1"/>
    </xf>
    <xf numFmtId="0" fontId="51" fillId="0" borderId="0" xfId="0" applyFont="1" applyFill="1">
      <alignment vertical="center"/>
    </xf>
    <xf numFmtId="0" fontId="51" fillId="0" borderId="0" xfId="0" applyFont="1">
      <alignment vertical="center"/>
    </xf>
    <xf numFmtId="0" fontId="51" fillId="0" borderId="0" xfId="0" applyFont="1" applyFill="1" applyBorder="1">
      <alignment vertical="center"/>
    </xf>
    <xf numFmtId="0" fontId="52" fillId="0" borderId="0" xfId="0" applyFont="1" applyFill="1">
      <alignment vertical="center"/>
    </xf>
    <xf numFmtId="0" fontId="52" fillId="0" borderId="0" xfId="0" applyFont="1">
      <alignment vertical="center"/>
    </xf>
    <xf numFmtId="0" fontId="55" fillId="0" borderId="0" xfId="0" applyFont="1" applyFill="1">
      <alignment vertical="center"/>
    </xf>
    <xf numFmtId="0" fontId="57" fillId="0" borderId="0" xfId="0" applyFont="1" applyFill="1">
      <alignment vertical="center"/>
    </xf>
    <xf numFmtId="0" fontId="51" fillId="0" borderId="0" xfId="0" applyFont="1" applyFill="1" applyAlignment="1">
      <alignment vertical="center"/>
    </xf>
    <xf numFmtId="0" fontId="54" fillId="32" borderId="142" xfId="0" applyFont="1" applyFill="1" applyBorder="1" applyAlignment="1">
      <alignment horizontal="center" vertical="center"/>
    </xf>
    <xf numFmtId="0" fontId="54" fillId="33" borderId="26" xfId="0" applyFont="1" applyFill="1" applyBorder="1">
      <alignment vertical="center"/>
    </xf>
    <xf numFmtId="0" fontId="54" fillId="33" borderId="31" xfId="0" applyFont="1" applyFill="1" applyBorder="1">
      <alignment vertical="center"/>
    </xf>
    <xf numFmtId="0" fontId="59" fillId="33" borderId="32" xfId="0" applyFont="1" applyFill="1" applyBorder="1">
      <alignment vertical="center"/>
    </xf>
    <xf numFmtId="0" fontId="56" fillId="0" borderId="0" xfId="0" applyFont="1" applyFill="1" applyBorder="1" applyAlignment="1">
      <alignment vertical="center"/>
    </xf>
    <xf numFmtId="0" fontId="57" fillId="0" borderId="0" xfId="0" applyFont="1" applyFill="1" applyAlignment="1">
      <alignment vertical="center"/>
    </xf>
    <xf numFmtId="0" fontId="52" fillId="0" borderId="0" xfId="0" applyFont="1" applyFill="1" applyBorder="1" applyAlignment="1" applyProtection="1">
      <alignment vertical="center"/>
      <protection locked="0"/>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176" fontId="52" fillId="0" borderId="0" xfId="0" applyNumberFormat="1" applyFont="1" applyFill="1">
      <alignment vertical="center"/>
    </xf>
    <xf numFmtId="0" fontId="50" fillId="0" borderId="0" xfId="0" applyFont="1" applyFill="1" applyAlignment="1">
      <alignment vertical="center"/>
    </xf>
    <xf numFmtId="0" fontId="51" fillId="0" borderId="12" xfId="0" applyFont="1" applyBorder="1">
      <alignment vertical="center"/>
    </xf>
    <xf numFmtId="0" fontId="56" fillId="0" borderId="11" xfId="0" applyFont="1" applyBorder="1">
      <alignment vertical="center"/>
    </xf>
    <xf numFmtId="0" fontId="56" fillId="0" borderId="10" xfId="0" applyFont="1" applyBorder="1" applyAlignment="1">
      <alignment horizontal="center" vertical="center"/>
    </xf>
    <xf numFmtId="0" fontId="56" fillId="0" borderId="37" xfId="0" applyFont="1" applyBorder="1" applyAlignment="1">
      <alignment horizontal="center" vertical="center"/>
    </xf>
    <xf numFmtId="0" fontId="56" fillId="0" borderId="10" xfId="0" applyFont="1" applyFill="1" applyBorder="1" applyAlignment="1">
      <alignment horizontal="center" vertical="center"/>
    </xf>
    <xf numFmtId="0" fontId="56" fillId="0" borderId="21" xfId="0" applyFont="1" applyBorder="1">
      <alignment vertical="center"/>
    </xf>
    <xf numFmtId="0" fontId="56" fillId="0" borderId="14" xfId="0" applyFont="1" applyBorder="1" applyAlignment="1">
      <alignment horizontal="center" vertical="center"/>
    </xf>
    <xf numFmtId="0" fontId="56" fillId="0" borderId="15" xfId="0" applyFont="1" applyBorder="1">
      <alignment vertical="center"/>
    </xf>
    <xf numFmtId="0" fontId="56" fillId="0" borderId="13" xfId="0" applyFont="1" applyBorder="1">
      <alignment vertical="center"/>
    </xf>
    <xf numFmtId="177" fontId="56" fillId="0" borderId="13" xfId="0" applyNumberFormat="1" applyFont="1" applyBorder="1">
      <alignment vertical="center"/>
    </xf>
    <xf numFmtId="177" fontId="56" fillId="0" borderId="21" xfId="0" applyNumberFormat="1" applyFont="1" applyBorder="1">
      <alignment vertical="center"/>
    </xf>
    <xf numFmtId="38" fontId="56" fillId="0" borderId="13" xfId="34" applyFont="1" applyFill="1" applyBorder="1">
      <alignment vertical="center"/>
    </xf>
    <xf numFmtId="0" fontId="56" fillId="0" borderId="14" xfId="0" applyFont="1" applyBorder="1">
      <alignment vertical="center"/>
    </xf>
    <xf numFmtId="0" fontId="56" fillId="0" borderId="93" xfId="0" applyFont="1" applyBorder="1">
      <alignment vertical="center"/>
    </xf>
    <xf numFmtId="0" fontId="56" fillId="0" borderId="87" xfId="0" applyFont="1" applyBorder="1">
      <alignment vertical="center"/>
    </xf>
    <xf numFmtId="177" fontId="56" fillId="0" borderId="114" xfId="0" applyNumberFormat="1" applyFont="1" applyBorder="1">
      <alignment vertical="center"/>
    </xf>
    <xf numFmtId="177" fontId="56" fillId="0" borderId="75" xfId="0" applyNumberFormat="1" applyFont="1" applyBorder="1">
      <alignment vertical="center"/>
    </xf>
    <xf numFmtId="177" fontId="56" fillId="0" borderId="18" xfId="0" applyNumberFormat="1" applyFont="1" applyBorder="1">
      <alignment vertical="center"/>
    </xf>
    <xf numFmtId="38" fontId="56" fillId="0" borderId="93" xfId="34" applyFont="1" applyFill="1" applyBorder="1">
      <alignment vertical="center"/>
    </xf>
    <xf numFmtId="0" fontId="56" fillId="0" borderId="18" xfId="0" applyFont="1" applyBorder="1" applyAlignment="1">
      <alignment horizontal="right" vertical="center"/>
    </xf>
    <xf numFmtId="0" fontId="56" fillId="0" borderId="17" xfId="0" applyFont="1" applyBorder="1">
      <alignment vertical="center"/>
    </xf>
    <xf numFmtId="0" fontId="56" fillId="0" borderId="18" xfId="0" applyFont="1" applyBorder="1">
      <alignment vertical="center"/>
    </xf>
    <xf numFmtId="0" fontId="56" fillId="0" borderId="19" xfId="0" applyFont="1" applyBorder="1">
      <alignment vertical="center"/>
    </xf>
    <xf numFmtId="0" fontId="56" fillId="0" borderId="103" xfId="0" applyFont="1" applyBorder="1">
      <alignment vertical="center"/>
    </xf>
    <xf numFmtId="0" fontId="56" fillId="25" borderId="118" xfId="0" applyFont="1" applyFill="1" applyBorder="1">
      <alignment vertical="center"/>
    </xf>
    <xf numFmtId="0" fontId="56" fillId="25" borderId="32" xfId="0" applyFont="1" applyFill="1" applyBorder="1">
      <alignment vertical="center"/>
    </xf>
    <xf numFmtId="0" fontId="56" fillId="0" borderId="66" xfId="0" applyFont="1" applyBorder="1">
      <alignment vertical="center"/>
    </xf>
    <xf numFmtId="0" fontId="58" fillId="0" borderId="21" xfId="0" applyFont="1" applyBorder="1">
      <alignment vertical="center"/>
    </xf>
    <xf numFmtId="0" fontId="56" fillId="33" borderId="21" xfId="0" applyFont="1" applyFill="1" applyBorder="1">
      <alignment vertical="center"/>
    </xf>
    <xf numFmtId="0" fontId="56" fillId="33" borderId="15" xfId="0" applyFont="1" applyFill="1" applyBorder="1">
      <alignment vertical="center"/>
    </xf>
    <xf numFmtId="0" fontId="56" fillId="0" borderId="102" xfId="0" applyFont="1" applyBorder="1">
      <alignment vertical="center"/>
    </xf>
    <xf numFmtId="0" fontId="56" fillId="0" borderId="85" xfId="0" applyFont="1" applyBorder="1">
      <alignment vertical="center"/>
    </xf>
    <xf numFmtId="177" fontId="56" fillId="0" borderId="85" xfId="0" applyNumberFormat="1" applyFont="1" applyBorder="1">
      <alignment vertical="center"/>
    </xf>
    <xf numFmtId="177" fontId="56" fillId="0" borderId="78" xfId="0" applyNumberFormat="1" applyFont="1" applyBorder="1">
      <alignment vertical="center"/>
    </xf>
    <xf numFmtId="0" fontId="56" fillId="0" borderId="0" xfId="0" applyFont="1">
      <alignment vertical="center"/>
    </xf>
    <xf numFmtId="38" fontId="56" fillId="0" borderId="102" xfId="34" applyFont="1" applyFill="1" applyBorder="1">
      <alignment vertical="center"/>
    </xf>
    <xf numFmtId="0" fontId="56" fillId="0" borderId="33" xfId="0" applyFont="1" applyBorder="1">
      <alignment vertical="center"/>
    </xf>
    <xf numFmtId="0" fontId="58" fillId="0" borderId="0" xfId="0" applyFont="1">
      <alignment vertical="center"/>
    </xf>
    <xf numFmtId="0" fontId="56" fillId="0" borderId="16" xfId="0" applyFont="1" applyBorder="1">
      <alignment vertical="center"/>
    </xf>
    <xf numFmtId="177" fontId="56" fillId="0" borderId="102" xfId="0" applyNumberFormat="1" applyFont="1" applyBorder="1">
      <alignment vertical="center"/>
    </xf>
    <xf numFmtId="177" fontId="56" fillId="0" borderId="0" xfId="0" applyNumberFormat="1" applyFont="1">
      <alignment vertical="center"/>
    </xf>
    <xf numFmtId="0" fontId="58" fillId="0" borderId="18" xfId="0" applyFont="1" applyBorder="1">
      <alignment vertical="center"/>
    </xf>
    <xf numFmtId="0" fontId="50" fillId="0" borderId="0" xfId="0" applyFont="1" applyFill="1" applyBorder="1" applyAlignment="1">
      <alignment vertical="center"/>
    </xf>
    <xf numFmtId="0" fontId="56" fillId="25" borderId="31" xfId="0" applyFont="1" applyFill="1" applyBorder="1">
      <alignment vertical="center"/>
    </xf>
    <xf numFmtId="0" fontId="56" fillId="25" borderId="120" xfId="0" applyFont="1" applyFill="1" applyBorder="1">
      <alignment vertical="center"/>
    </xf>
    <xf numFmtId="0" fontId="56" fillId="33" borderId="0" xfId="0" applyFont="1" applyFill="1">
      <alignment vertical="center"/>
    </xf>
    <xf numFmtId="0" fontId="56" fillId="33" borderId="16" xfId="0" applyFont="1" applyFill="1" applyBorder="1">
      <alignment vertical="center"/>
    </xf>
    <xf numFmtId="0" fontId="52" fillId="0" borderId="102" xfId="0" applyFont="1" applyBorder="1">
      <alignment vertical="center"/>
    </xf>
    <xf numFmtId="0" fontId="56" fillId="0" borderId="86" xfId="0" applyFont="1" applyBorder="1">
      <alignment vertical="center"/>
    </xf>
    <xf numFmtId="38" fontId="56" fillId="0" borderId="0" xfId="34" applyFont="1">
      <alignment vertical="center"/>
    </xf>
    <xf numFmtId="0" fontId="52" fillId="0" borderId="93" xfId="0" applyFont="1" applyBorder="1">
      <alignment vertical="center"/>
    </xf>
    <xf numFmtId="177" fontId="56" fillId="0" borderId="93" xfId="0" applyNumberFormat="1" applyFont="1" applyBorder="1">
      <alignment vertical="center"/>
    </xf>
    <xf numFmtId="38" fontId="56" fillId="0" borderId="18" xfId="34" applyFont="1" applyBorder="1">
      <alignment vertical="center"/>
    </xf>
    <xf numFmtId="0" fontId="52" fillId="0" borderId="0" xfId="0" applyFont="1" applyFill="1" applyBorder="1">
      <alignment vertical="center"/>
    </xf>
    <xf numFmtId="0" fontId="56" fillId="0" borderId="0" xfId="0" applyFont="1" applyFill="1" applyBorder="1">
      <alignment vertical="center"/>
    </xf>
    <xf numFmtId="177" fontId="56" fillId="0" borderId="0" xfId="0" applyNumberFormat="1" applyFont="1" applyFill="1" applyBorder="1">
      <alignment vertical="center"/>
    </xf>
    <xf numFmtId="181" fontId="56" fillId="0" borderId="0" xfId="0" applyNumberFormat="1" applyFont="1" applyFill="1" applyBorder="1">
      <alignment vertical="center"/>
    </xf>
    <xf numFmtId="0" fontId="50" fillId="0" borderId="0" xfId="0" applyFont="1" applyFill="1" applyBorder="1" applyAlignment="1">
      <alignment vertical="center" wrapText="1"/>
    </xf>
    <xf numFmtId="49" fontId="51" fillId="0" borderId="0" xfId="0" applyNumberFormat="1" applyFont="1" applyFill="1" applyAlignment="1">
      <alignment horizontal="left" vertical="center"/>
    </xf>
    <xf numFmtId="0" fontId="56" fillId="0" borderId="0" xfId="0" applyFont="1" applyAlignment="1">
      <alignment vertical="center" wrapText="1"/>
    </xf>
    <xf numFmtId="0" fontId="56" fillId="0" borderId="0" xfId="0" applyFont="1" applyFill="1" applyBorder="1" applyAlignment="1">
      <alignment vertical="center" wrapText="1"/>
    </xf>
    <xf numFmtId="0" fontId="50" fillId="0" borderId="0" xfId="0" applyFont="1" applyFill="1" applyBorder="1" applyAlignment="1">
      <alignment horizontal="center" vertical="center"/>
    </xf>
    <xf numFmtId="176" fontId="52" fillId="0" borderId="0" xfId="0" applyNumberFormat="1" applyFont="1">
      <alignment vertical="center"/>
    </xf>
    <xf numFmtId="176" fontId="52" fillId="0" borderId="0" xfId="0" applyNumberFormat="1" applyFont="1" applyFill="1" applyBorder="1" applyAlignment="1">
      <alignment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52" fillId="0" borderId="0" xfId="0" applyFont="1" applyBorder="1" applyAlignment="1">
      <alignment vertical="top"/>
    </xf>
    <xf numFmtId="0" fontId="56" fillId="0" borderId="0" xfId="0" applyFont="1" applyFill="1" applyBorder="1" applyAlignment="1">
      <alignment horizontal="left" vertical="center" wrapText="1"/>
    </xf>
    <xf numFmtId="0" fontId="52" fillId="0" borderId="0" xfId="0" applyFont="1" applyBorder="1">
      <alignment vertical="center"/>
    </xf>
    <xf numFmtId="0" fontId="52" fillId="0" borderId="0" xfId="0" applyFont="1" applyFill="1" applyAlignment="1">
      <alignment vertical="top"/>
    </xf>
    <xf numFmtId="0" fontId="63" fillId="0" borderId="0" xfId="0" applyFont="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0" borderId="39" xfId="0" applyFont="1" applyFill="1" applyBorder="1">
      <alignment vertical="center"/>
    </xf>
    <xf numFmtId="0" fontId="63" fillId="0" borderId="34" xfId="0" applyFont="1" applyFill="1" applyBorder="1">
      <alignment vertical="center"/>
    </xf>
    <xf numFmtId="0" fontId="62" fillId="0" borderId="34" xfId="0" applyFont="1" applyFill="1" applyBorder="1">
      <alignment vertical="center"/>
    </xf>
    <xf numFmtId="0" fontId="62" fillId="0" borderId="34" xfId="0" applyFont="1" applyFill="1" applyBorder="1" applyAlignment="1">
      <alignment vertical="center"/>
    </xf>
    <xf numFmtId="0" fontId="62" fillId="0" borderId="34" xfId="0" applyFont="1" applyFill="1" applyBorder="1" applyAlignment="1">
      <alignment horizontal="center" vertical="center"/>
    </xf>
    <xf numFmtId="0" fontId="65" fillId="0" borderId="34" xfId="0" applyFont="1" applyFill="1" applyBorder="1" applyAlignment="1" applyProtection="1">
      <alignment vertical="center" shrinkToFit="1"/>
      <protection locked="0"/>
    </xf>
    <xf numFmtId="0" fontId="63" fillId="0" borderId="106" xfId="0" applyFont="1" applyFill="1" applyBorder="1" applyAlignment="1">
      <alignment horizontal="center" vertical="center"/>
    </xf>
    <xf numFmtId="0" fontId="63" fillId="0" borderId="107" xfId="0" applyFont="1" applyBorder="1">
      <alignment vertical="center"/>
    </xf>
    <xf numFmtId="0" fontId="62" fillId="0" borderId="35" xfId="0" applyFont="1" applyFill="1" applyBorder="1" applyAlignment="1">
      <alignment vertical="center" wrapText="1"/>
    </xf>
    <xf numFmtId="0" fontId="62" fillId="0" borderId="45" xfId="0" applyFont="1" applyBorder="1" applyAlignment="1">
      <alignment vertical="center" wrapText="1"/>
    </xf>
    <xf numFmtId="0" fontId="51" fillId="26" borderId="0" xfId="0" applyFont="1" applyFill="1">
      <alignment vertical="center"/>
    </xf>
    <xf numFmtId="0" fontId="53" fillId="26" borderId="0" xfId="0" applyFont="1" applyFill="1">
      <alignment vertical="center"/>
    </xf>
    <xf numFmtId="0" fontId="51" fillId="26" borderId="0" xfId="0" applyFont="1" applyFill="1" applyAlignment="1">
      <alignment horizontal="center" vertical="center"/>
    </xf>
    <xf numFmtId="49" fontId="51"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center" vertical="center" wrapText="1"/>
    </xf>
    <xf numFmtId="0" fontId="39" fillId="0" borderId="12" xfId="0" applyFont="1"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32"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102" xfId="0" applyFont="1" applyBorder="1" applyAlignment="1">
      <alignment horizontal="center"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0" fontId="66" fillId="0" borderId="0" xfId="0" applyFont="1" applyFill="1">
      <alignment vertical="center"/>
    </xf>
    <xf numFmtId="0" fontId="67" fillId="0" borderId="0" xfId="0" applyFont="1" applyFill="1">
      <alignment vertical="center"/>
    </xf>
    <xf numFmtId="0" fontId="67" fillId="0" borderId="0" xfId="0" applyFont="1" applyFill="1" applyBorder="1" applyAlignment="1">
      <alignment vertical="center"/>
    </xf>
    <xf numFmtId="0" fontId="67" fillId="0" borderId="0" xfId="0" applyFont="1">
      <alignment vertical="center"/>
    </xf>
    <xf numFmtId="0" fontId="69" fillId="0" borderId="0" xfId="0" applyFont="1" applyFill="1" applyAlignment="1">
      <alignment vertical="center"/>
    </xf>
    <xf numFmtId="0" fontId="69" fillId="0" borderId="0" xfId="0" applyFont="1" applyFill="1" applyAlignment="1">
      <alignment horizontal="right" vertical="center"/>
    </xf>
    <xf numFmtId="0" fontId="69" fillId="0" borderId="0" xfId="0" applyFont="1">
      <alignment vertical="center"/>
    </xf>
    <xf numFmtId="0" fontId="70" fillId="0" borderId="0" xfId="0" applyFont="1" applyFill="1">
      <alignment vertical="center"/>
    </xf>
    <xf numFmtId="0" fontId="67" fillId="0" borderId="0" xfId="0" applyFont="1" applyFill="1" applyBorder="1">
      <alignment vertical="center"/>
    </xf>
    <xf numFmtId="0" fontId="67" fillId="0" borderId="0" xfId="0" applyFont="1" applyFill="1" applyBorder="1" applyProtection="1">
      <alignment vertical="center"/>
      <protection locked="0"/>
    </xf>
    <xf numFmtId="0" fontId="67" fillId="0" borderId="0" xfId="0" applyFont="1" applyProtection="1">
      <alignment vertical="center"/>
      <protection locked="0"/>
    </xf>
    <xf numFmtId="0" fontId="68" fillId="0" borderId="78" xfId="0" applyFont="1" applyFill="1" applyBorder="1">
      <alignment vertical="center"/>
    </xf>
    <xf numFmtId="0" fontId="68" fillId="0" borderId="12" xfId="0" applyFont="1" applyFill="1" applyBorder="1">
      <alignment vertical="center"/>
    </xf>
    <xf numFmtId="0" fontId="68" fillId="0" borderId="37" xfId="0" applyFont="1" applyFill="1" applyBorder="1">
      <alignment vertical="center"/>
    </xf>
    <xf numFmtId="0" fontId="68" fillId="0" borderId="11" xfId="0" applyFont="1" applyBorder="1">
      <alignment vertical="center"/>
    </xf>
    <xf numFmtId="0" fontId="68" fillId="0" borderId="0" xfId="0" applyFont="1" applyFill="1" applyBorder="1" applyAlignment="1">
      <alignment horizontal="left" vertical="center" wrapText="1"/>
    </xf>
    <xf numFmtId="0" fontId="68" fillId="0" borderId="0" xfId="0" applyFont="1" applyAlignment="1">
      <alignment horizontal="left" vertical="center" wrapText="1"/>
    </xf>
    <xf numFmtId="0" fontId="68" fillId="0" borderId="44" xfId="0" applyFont="1" applyFill="1" applyBorder="1" applyAlignment="1">
      <alignment horizontal="left" vertical="center" wrapText="1"/>
    </xf>
    <xf numFmtId="0" fontId="68" fillId="0" borderId="45" xfId="0" applyFont="1" applyFill="1" applyBorder="1" applyAlignment="1">
      <alignment horizontal="left" vertical="center" wrapText="1"/>
    </xf>
    <xf numFmtId="0" fontId="68" fillId="0" borderId="46" xfId="0" applyFont="1" applyBorder="1" applyAlignment="1">
      <alignment horizontal="left" vertical="center" wrapText="1"/>
    </xf>
    <xf numFmtId="0" fontId="64" fillId="0" borderId="35" xfId="0" applyFont="1" applyFill="1" applyBorder="1">
      <alignment vertical="center"/>
    </xf>
    <xf numFmtId="0" fontId="68" fillId="0" borderId="38" xfId="0" applyFont="1" applyBorder="1" applyAlignment="1">
      <alignment horizontal="left" vertical="center" wrapText="1"/>
    </xf>
    <xf numFmtId="0" fontId="67" fillId="0" borderId="35" xfId="0" applyFont="1" applyFill="1" applyBorder="1">
      <alignment vertical="center"/>
    </xf>
    <xf numFmtId="0" fontId="66" fillId="0" borderId="0" xfId="0" applyFont="1" applyFill="1" applyBorder="1">
      <alignment vertical="center"/>
    </xf>
    <xf numFmtId="0" fontId="67" fillId="28" borderId="67" xfId="0" applyFont="1" applyFill="1" applyBorder="1">
      <alignment vertical="center"/>
    </xf>
    <xf numFmtId="0" fontId="64" fillId="28" borderId="55" xfId="0" applyFont="1" applyFill="1" applyBorder="1">
      <alignment vertical="center"/>
    </xf>
    <xf numFmtId="0" fontId="67" fillId="28" borderId="55" xfId="0" applyFont="1" applyFill="1" applyBorder="1">
      <alignment vertical="center"/>
    </xf>
    <xf numFmtId="0" fontId="66" fillId="28" borderId="55" xfId="0" applyFont="1" applyFill="1" applyBorder="1" applyAlignment="1">
      <alignment horizontal="center" vertical="center"/>
    </xf>
    <xf numFmtId="0" fontId="66" fillId="28" borderId="55" xfId="0" applyFont="1" applyFill="1" applyBorder="1">
      <alignment vertical="center"/>
    </xf>
    <xf numFmtId="0" fontId="66" fillId="28" borderId="98" xfId="0" applyFont="1" applyFill="1" applyBorder="1">
      <alignment vertical="center"/>
    </xf>
    <xf numFmtId="0" fontId="67" fillId="25" borderId="67" xfId="0" applyFont="1" applyFill="1" applyBorder="1">
      <alignment vertical="center"/>
    </xf>
    <xf numFmtId="0" fontId="64" fillId="25" borderId="55" xfId="0" applyFont="1" applyFill="1" applyBorder="1">
      <alignment vertical="center"/>
    </xf>
    <xf numFmtId="0" fontId="67" fillId="25" borderId="55" xfId="0" applyFont="1" applyFill="1" applyBorder="1">
      <alignment vertical="center"/>
    </xf>
    <xf numFmtId="0" fontId="66" fillId="25" borderId="55" xfId="0" applyFont="1" applyFill="1" applyBorder="1">
      <alignment vertical="center"/>
    </xf>
    <xf numFmtId="0" fontId="67" fillId="25" borderId="98" xfId="0" applyFont="1" applyFill="1" applyBorder="1">
      <alignment vertical="center"/>
    </xf>
    <xf numFmtId="0" fontId="67" fillId="0" borderId="38" xfId="0" applyFont="1" applyBorder="1">
      <alignment vertical="center"/>
    </xf>
    <xf numFmtId="0" fontId="67" fillId="0" borderId="39" xfId="0" applyFont="1" applyFill="1" applyBorder="1">
      <alignment vertical="center"/>
    </xf>
    <xf numFmtId="0" fontId="67" fillId="0" borderId="106" xfId="0" applyFont="1" applyFill="1" applyBorder="1">
      <alignment vertical="center"/>
    </xf>
    <xf numFmtId="0" fontId="67" fillId="0" borderId="107" xfId="0" applyFont="1" applyBorder="1">
      <alignment vertical="center"/>
    </xf>
    <xf numFmtId="49" fontId="70" fillId="0" borderId="0" xfId="0" applyNumberFormat="1" applyFont="1" applyFill="1">
      <alignment vertical="center"/>
    </xf>
    <xf numFmtId="0" fontId="67" fillId="0" borderId="0" xfId="0" applyFont="1" applyFill="1" applyAlignment="1">
      <alignment vertical="center"/>
    </xf>
    <xf numFmtId="49" fontId="67" fillId="0" borderId="0" xfId="0" applyNumberFormat="1" applyFont="1" applyFill="1">
      <alignment vertical="center"/>
    </xf>
    <xf numFmtId="0" fontId="68" fillId="0" borderId="0" xfId="0" applyFont="1" applyFill="1">
      <alignment vertical="center"/>
    </xf>
    <xf numFmtId="0" fontId="68" fillId="0" borderId="37" xfId="0" applyFont="1" applyFill="1" applyBorder="1" applyAlignment="1">
      <alignment vertical="center"/>
    </xf>
    <xf numFmtId="0" fontId="66" fillId="0" borderId="37" xfId="0" applyFont="1" applyBorder="1" applyAlignment="1">
      <alignment vertical="center"/>
    </xf>
    <xf numFmtId="0" fontId="68" fillId="0" borderId="11" xfId="0" applyFont="1" applyFill="1" applyBorder="1" applyAlignment="1">
      <alignment vertical="center"/>
    </xf>
    <xf numFmtId="0" fontId="68" fillId="0" borderId="12" xfId="0" applyFont="1" applyFill="1" applyBorder="1" applyAlignment="1">
      <alignment vertical="center"/>
    </xf>
    <xf numFmtId="0" fontId="67" fillId="0" borderId="37" xfId="0" applyFont="1" applyBorder="1" applyAlignment="1">
      <alignment vertical="center"/>
    </xf>
    <xf numFmtId="0" fontId="68" fillId="0" borderId="19" xfId="0" applyFont="1" applyFill="1" applyBorder="1" applyAlignment="1">
      <alignment vertical="center"/>
    </xf>
    <xf numFmtId="0" fontId="68" fillId="0" borderId="37" xfId="0" applyFont="1" applyBorder="1" applyAlignment="1">
      <alignment vertical="center"/>
    </xf>
    <xf numFmtId="0" fontId="68" fillId="0" borderId="14" xfId="0" applyFont="1" applyBorder="1" applyAlignment="1">
      <alignment horizontal="center" vertical="center"/>
    </xf>
    <xf numFmtId="0" fontId="68" fillId="26" borderId="37" xfId="0" applyFont="1" applyFill="1" applyBorder="1" applyAlignment="1">
      <alignment vertical="center"/>
    </xf>
    <xf numFmtId="0" fontId="67" fillId="0" borderId="18" xfId="0" applyFont="1" applyFill="1" applyBorder="1">
      <alignment vertical="center"/>
    </xf>
    <xf numFmtId="176" fontId="69" fillId="26" borderId="37" xfId="0" applyNumberFormat="1" applyFont="1" applyFill="1" applyBorder="1" applyAlignment="1">
      <alignment vertical="center"/>
    </xf>
    <xf numFmtId="0" fontId="72" fillId="26" borderId="37" xfId="0" applyNumberFormat="1" applyFont="1" applyFill="1" applyBorder="1" applyAlignment="1">
      <alignment horizontal="right" vertical="center"/>
    </xf>
    <xf numFmtId="0" fontId="67" fillId="0" borderId="33" xfId="0" applyFont="1" applyFill="1" applyBorder="1">
      <alignment vertical="center"/>
    </xf>
    <xf numFmtId="0" fontId="68" fillId="0" borderId="33" xfId="0" applyFont="1" applyBorder="1" applyAlignment="1">
      <alignment horizontal="center" vertical="center"/>
    </xf>
    <xf numFmtId="0" fontId="67" fillId="0" borderId="33" xfId="0" applyFont="1" applyBorder="1" applyAlignment="1">
      <alignment horizontal="center" vertical="center"/>
    </xf>
    <xf numFmtId="0" fontId="73" fillId="0" borderId="75" xfId="0" applyFont="1" applyFill="1" applyBorder="1" applyAlignment="1">
      <alignment vertical="center"/>
    </xf>
    <xf numFmtId="0" fontId="73" fillId="0" borderId="75" xfId="0" applyFont="1" applyBorder="1" applyAlignment="1">
      <alignment vertical="center" shrinkToFit="1"/>
    </xf>
    <xf numFmtId="0" fontId="73" fillId="0" borderId="0" xfId="0" applyFont="1" applyFill="1" applyBorder="1" applyAlignment="1">
      <alignment vertical="center"/>
    </xf>
    <xf numFmtId="0" fontId="73" fillId="0" borderId="0" xfId="0" applyFont="1" applyBorder="1" applyAlignment="1">
      <alignment vertical="center" shrinkToFit="1"/>
    </xf>
    <xf numFmtId="0" fontId="73" fillId="0" borderId="0" xfId="0" applyFont="1" applyFill="1" applyBorder="1">
      <alignment vertical="center"/>
    </xf>
    <xf numFmtId="176" fontId="73" fillId="0" borderId="0" xfId="0" applyNumberFormat="1"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67" fillId="0" borderId="17" xfId="0" applyFont="1" applyBorder="1" applyAlignment="1">
      <alignment horizontal="center" vertical="center"/>
    </xf>
    <xf numFmtId="0" fontId="73" fillId="0" borderId="17" xfId="0" applyFont="1" applyFill="1" applyBorder="1" applyAlignment="1">
      <alignment horizontal="center" vertical="center" textRotation="255"/>
    </xf>
    <xf numFmtId="0" fontId="73" fillId="0" borderId="18" xfId="0" applyFont="1" applyFill="1" applyBorder="1" applyAlignment="1">
      <alignment vertical="center"/>
    </xf>
    <xf numFmtId="0" fontId="73" fillId="0" borderId="18" xfId="0" applyFont="1" applyBorder="1" applyAlignment="1">
      <alignment vertical="center" shrinkToFit="1"/>
    </xf>
    <xf numFmtId="0" fontId="68" fillId="0" borderId="26" xfId="0" applyFont="1" applyFill="1" applyBorder="1">
      <alignment vertical="center"/>
    </xf>
    <xf numFmtId="0" fontId="68" fillId="0" borderId="31" xfId="0" applyFont="1" applyFill="1" applyBorder="1">
      <alignment vertical="center"/>
    </xf>
    <xf numFmtId="0" fontId="68" fillId="0" borderId="32" xfId="0" applyFont="1" applyBorder="1">
      <alignment vertical="center"/>
    </xf>
    <xf numFmtId="0" fontId="76" fillId="0" borderId="21" xfId="0" applyFont="1" applyFill="1" applyBorder="1" applyAlignment="1">
      <alignment vertical="center"/>
    </xf>
    <xf numFmtId="0" fontId="68" fillId="0" borderId="21" xfId="0" applyFont="1" applyFill="1" applyBorder="1" applyAlignment="1"/>
    <xf numFmtId="0" fontId="68" fillId="0" borderId="0" xfId="0" applyFont="1" applyFill="1" applyBorder="1" applyAlignment="1"/>
    <xf numFmtId="0" fontId="68" fillId="0" borderId="0" xfId="0" applyFont="1" applyAlignment="1"/>
    <xf numFmtId="0" fontId="71" fillId="0" borderId="0" xfId="0" applyFont="1" applyFill="1" applyBorder="1" applyAlignment="1">
      <alignment vertical="center"/>
    </xf>
    <xf numFmtId="0" fontId="71" fillId="0" borderId="0" xfId="0" applyFont="1" applyFill="1" applyBorder="1" applyAlignment="1"/>
    <xf numFmtId="0" fontId="71" fillId="0" borderId="0" xfId="0" applyFont="1" applyAlignment="1"/>
    <xf numFmtId="0" fontId="71" fillId="0" borderId="0" xfId="0" applyFont="1" applyFill="1" applyAlignment="1">
      <alignment horizontal="right" vertical="top"/>
    </xf>
    <xf numFmtId="0" fontId="71" fillId="0" borderId="0" xfId="0" applyFont="1" applyFill="1" applyBorder="1" applyAlignment="1">
      <alignment horizontal="left" vertical="top" wrapText="1"/>
    </xf>
    <xf numFmtId="0" fontId="71" fillId="0" borderId="0" xfId="0" applyFont="1" applyAlignment="1">
      <alignment horizontal="left" vertical="top" wrapText="1"/>
    </xf>
    <xf numFmtId="0" fontId="67" fillId="0" borderId="18" xfId="0" applyFont="1" applyFill="1" applyBorder="1" applyAlignment="1">
      <alignment vertical="center"/>
    </xf>
    <xf numFmtId="0" fontId="68" fillId="26" borderId="11" xfId="0" applyFont="1" applyFill="1" applyBorder="1" applyAlignment="1">
      <alignment vertical="center"/>
    </xf>
    <xf numFmtId="0" fontId="68" fillId="26" borderId="21" xfId="0" applyFont="1" applyFill="1" applyBorder="1" applyAlignment="1">
      <alignment vertical="center"/>
    </xf>
    <xf numFmtId="0" fontId="68" fillId="26" borderId="15" xfId="0" applyFont="1" applyFill="1" applyBorder="1">
      <alignment vertical="center"/>
    </xf>
    <xf numFmtId="0" fontId="68" fillId="0" borderId="14" xfId="0" applyFont="1" applyFill="1" applyBorder="1" applyAlignment="1">
      <alignment vertical="center"/>
    </xf>
    <xf numFmtId="0" fontId="68" fillId="26" borderId="18" xfId="0" applyFont="1" applyFill="1" applyBorder="1" applyAlignment="1">
      <alignment vertical="center"/>
    </xf>
    <xf numFmtId="0" fontId="68" fillId="26" borderId="0" xfId="0" applyFont="1" applyFill="1" applyBorder="1" applyAlignment="1">
      <alignment vertical="center"/>
    </xf>
    <xf numFmtId="0" fontId="68" fillId="26" borderId="16" xfId="0" applyFont="1" applyFill="1" applyBorder="1">
      <alignment vertical="center"/>
    </xf>
    <xf numFmtId="0" fontId="68" fillId="0" borderId="33" xfId="0" applyFont="1" applyFill="1" applyBorder="1" applyAlignment="1">
      <alignment vertical="center"/>
    </xf>
    <xf numFmtId="0" fontId="68" fillId="0" borderId="18" xfId="0" applyFont="1" applyFill="1" applyBorder="1" applyAlignment="1">
      <alignment vertical="center"/>
    </xf>
    <xf numFmtId="0" fontId="68" fillId="0" borderId="18" xfId="0" applyFont="1" applyFill="1" applyBorder="1" applyAlignment="1" applyProtection="1">
      <alignment horizontal="center" vertical="center"/>
      <protection locked="0"/>
    </xf>
    <xf numFmtId="0" fontId="68" fillId="0" borderId="18" xfId="0" applyFont="1" applyFill="1" applyBorder="1" applyAlignment="1" applyProtection="1">
      <alignment vertical="center"/>
      <protection locked="0"/>
    </xf>
    <xf numFmtId="0" fontId="68" fillId="0" borderId="0" xfId="0" applyFont="1" applyFill="1" applyBorder="1" applyAlignment="1">
      <alignment vertical="center"/>
    </xf>
    <xf numFmtId="0" fontId="68" fillId="0" borderId="0" xfId="0" applyFont="1" applyFill="1" applyBorder="1" applyAlignment="1">
      <alignment horizontal="center" vertical="center"/>
    </xf>
    <xf numFmtId="0" fontId="73" fillId="0" borderId="14" xfId="0" applyFont="1" applyFill="1" applyBorder="1" applyAlignment="1">
      <alignment vertical="center"/>
    </xf>
    <xf numFmtId="0" fontId="73" fillId="0" borderId="21" xfId="0" applyFont="1" applyBorder="1" applyAlignment="1">
      <alignment vertical="center"/>
    </xf>
    <xf numFmtId="0" fontId="73" fillId="0" borderId="92" xfId="0" applyFont="1" applyFill="1" applyBorder="1" applyAlignment="1">
      <alignment vertical="center"/>
    </xf>
    <xf numFmtId="0" fontId="73" fillId="0" borderId="0" xfId="0" applyFont="1" applyFill="1">
      <alignment vertical="center"/>
    </xf>
    <xf numFmtId="0" fontId="73" fillId="0" borderId="33" xfId="0" applyFont="1" applyFill="1" applyBorder="1" applyAlignment="1">
      <alignment vertical="center"/>
    </xf>
    <xf numFmtId="0" fontId="73" fillId="0" borderId="33" xfId="0" applyFont="1" applyFill="1" applyBorder="1" applyAlignment="1">
      <alignment vertical="center" shrinkToFit="1"/>
    </xf>
    <xf numFmtId="0" fontId="73" fillId="0" borderId="17" xfId="0" applyFont="1" applyFill="1" applyBorder="1" applyAlignment="1">
      <alignment vertical="center" shrinkToFit="1"/>
    </xf>
    <xf numFmtId="0" fontId="68" fillId="26" borderId="14" xfId="0" applyFont="1" applyFill="1" applyBorder="1" applyAlignment="1">
      <alignment vertical="center"/>
    </xf>
    <xf numFmtId="0" fontId="67" fillId="26" borderId="21" xfId="0" applyFont="1" applyFill="1" applyBorder="1" applyAlignment="1">
      <alignment vertical="center"/>
    </xf>
    <xf numFmtId="0" fontId="68" fillId="26" borderId="21" xfId="0" applyFont="1" applyFill="1" applyBorder="1" applyAlignment="1" applyProtection="1">
      <alignment horizontal="center" vertical="center"/>
      <protection locked="0"/>
    </xf>
    <xf numFmtId="0" fontId="71" fillId="26" borderId="15" xfId="0" applyFont="1" applyFill="1" applyBorder="1" applyAlignment="1">
      <alignment vertical="center"/>
    </xf>
    <xf numFmtId="0" fontId="66" fillId="26" borderId="144" xfId="0" applyFont="1" applyFill="1" applyBorder="1" applyAlignment="1">
      <alignment vertical="center"/>
    </xf>
    <xf numFmtId="0" fontId="66" fillId="0" borderId="144" xfId="0" applyFont="1" applyBorder="1" applyAlignment="1">
      <alignment vertical="center"/>
    </xf>
    <xf numFmtId="0" fontId="66" fillId="26" borderId="145" xfId="0" applyFont="1" applyFill="1" applyBorder="1">
      <alignment vertical="center"/>
    </xf>
    <xf numFmtId="0" fontId="66" fillId="26" borderId="72" xfId="0" applyFont="1" applyFill="1" applyBorder="1" applyAlignment="1">
      <alignment vertical="center"/>
    </xf>
    <xf numFmtId="0" fontId="66" fillId="26" borderId="55" xfId="0" applyFont="1" applyFill="1" applyBorder="1" applyAlignment="1">
      <alignment vertical="center"/>
    </xf>
    <xf numFmtId="0" fontId="68" fillId="26" borderId="55" xfId="0" applyFont="1" applyFill="1" applyBorder="1" applyAlignment="1">
      <alignment vertical="center"/>
    </xf>
    <xf numFmtId="0" fontId="68" fillId="26" borderId="58" xfId="0" applyFont="1" applyFill="1" applyBorder="1" applyAlignment="1">
      <alignment vertical="center"/>
    </xf>
    <xf numFmtId="0" fontId="66" fillId="26" borderId="143" xfId="0" applyFont="1" applyFill="1" applyBorder="1" applyAlignment="1">
      <alignment vertical="center"/>
    </xf>
    <xf numFmtId="0" fontId="66" fillId="0" borderId="143" xfId="0" applyFont="1" applyBorder="1" applyAlignment="1">
      <alignment vertical="center"/>
    </xf>
    <xf numFmtId="0" fontId="66" fillId="26" borderId="146" xfId="0" applyFont="1" applyFill="1" applyBorder="1">
      <alignment vertical="center"/>
    </xf>
    <xf numFmtId="0" fontId="66" fillId="26" borderId="100" xfId="0" applyFont="1" applyFill="1" applyBorder="1" applyAlignment="1">
      <alignment vertical="center"/>
    </xf>
    <xf numFmtId="0" fontId="66" fillId="26" borderId="78" xfId="0" applyFont="1" applyFill="1" applyBorder="1" applyAlignment="1">
      <alignment vertical="center"/>
    </xf>
    <xf numFmtId="0" fontId="68" fillId="26" borderId="78" xfId="0" applyFont="1" applyFill="1" applyBorder="1" applyAlignment="1">
      <alignment vertical="center"/>
    </xf>
    <xf numFmtId="0" fontId="66" fillId="26" borderId="0" xfId="0" applyFont="1" applyFill="1" applyBorder="1" applyAlignment="1">
      <alignment vertical="center"/>
    </xf>
    <xf numFmtId="0" fontId="67" fillId="25" borderId="74" xfId="0" applyFont="1" applyFill="1" applyBorder="1">
      <alignment vertical="center"/>
    </xf>
    <xf numFmtId="0" fontId="66" fillId="26" borderId="75" xfId="0" applyFont="1" applyFill="1" applyBorder="1" applyAlignment="1">
      <alignment vertical="center"/>
    </xf>
    <xf numFmtId="0" fontId="68" fillId="26" borderId="75" xfId="0" applyFont="1" applyFill="1" applyBorder="1" applyAlignment="1">
      <alignment vertical="center"/>
    </xf>
    <xf numFmtId="0" fontId="66" fillId="26" borderId="16" xfId="0" applyFont="1" applyFill="1" applyBorder="1" applyAlignment="1">
      <alignment vertical="center"/>
    </xf>
    <xf numFmtId="0" fontId="71" fillId="0" borderId="77" xfId="0" applyFont="1" applyFill="1" applyBorder="1">
      <alignment vertical="center"/>
    </xf>
    <xf numFmtId="176" fontId="71" fillId="26" borderId="78" xfId="0" applyNumberFormat="1" applyFont="1" applyFill="1" applyBorder="1" applyAlignment="1">
      <alignment vertical="center"/>
    </xf>
    <xf numFmtId="0" fontId="71" fillId="26" borderId="78" xfId="0"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1" fillId="26" borderId="16" xfId="0" applyFont="1" applyFill="1" applyBorder="1" applyAlignment="1">
      <alignment vertical="center"/>
    </xf>
    <xf numFmtId="0" fontId="66" fillId="26" borderId="83" xfId="0" applyFont="1" applyFill="1" applyBorder="1" applyAlignment="1">
      <alignment vertical="center"/>
    </xf>
    <xf numFmtId="176" fontId="71" fillId="26" borderId="100" xfId="0" applyNumberFormat="1" applyFont="1" applyFill="1" applyBorder="1" applyAlignment="1">
      <alignment vertical="center"/>
    </xf>
    <xf numFmtId="0" fontId="71" fillId="26" borderId="84" xfId="0" applyFont="1" applyFill="1" applyBorder="1" applyAlignment="1">
      <alignment vertical="center"/>
    </xf>
    <xf numFmtId="0" fontId="67" fillId="25" borderId="41" xfId="0" applyFont="1" applyFill="1" applyBorder="1">
      <alignment vertical="center"/>
    </xf>
    <xf numFmtId="0" fontId="66" fillId="26" borderId="16" xfId="0" applyFont="1" applyFill="1" applyBorder="1">
      <alignment vertical="center"/>
    </xf>
    <xf numFmtId="0" fontId="68" fillId="0" borderId="102" xfId="0" applyFont="1" applyFill="1" applyBorder="1" applyAlignment="1">
      <alignment horizontal="center" vertical="center"/>
    </xf>
    <xf numFmtId="0" fontId="71" fillId="26" borderId="0" xfId="0" applyFont="1" applyFill="1" applyBorder="1" applyAlignment="1">
      <alignment vertical="center"/>
    </xf>
    <xf numFmtId="0" fontId="71" fillId="26" borderId="84" xfId="0" applyFont="1" applyFill="1" applyBorder="1">
      <alignment vertical="center"/>
    </xf>
    <xf numFmtId="0" fontId="66" fillId="0" borderId="0" xfId="0" applyFont="1" applyFill="1" applyBorder="1" applyAlignment="1">
      <alignment vertical="center"/>
    </xf>
    <xf numFmtId="0" fontId="66" fillId="0" borderId="16" xfId="0" applyFont="1" applyBorder="1">
      <alignment vertical="center"/>
    </xf>
    <xf numFmtId="0" fontId="71" fillId="0" borderId="42" xfId="0" applyFont="1" applyFill="1" applyBorder="1">
      <alignment vertical="center"/>
    </xf>
    <xf numFmtId="176" fontId="71" fillId="26" borderId="18" xfId="0" applyNumberFormat="1" applyFont="1" applyFill="1" applyBorder="1" applyAlignment="1">
      <alignment vertical="center"/>
    </xf>
    <xf numFmtId="0" fontId="71" fillId="26" borderId="18" xfId="0" applyFont="1" applyFill="1" applyBorder="1" applyAlignment="1">
      <alignment vertical="center"/>
    </xf>
    <xf numFmtId="176" fontId="71" fillId="26" borderId="17" xfId="0" applyNumberFormat="1" applyFont="1" applyFill="1" applyBorder="1" applyAlignment="1">
      <alignment vertical="center"/>
    </xf>
    <xf numFmtId="0" fontId="71" fillId="26" borderId="19" xfId="0" applyFont="1" applyFill="1" applyBorder="1" applyAlignment="1">
      <alignment vertical="center"/>
    </xf>
    <xf numFmtId="0" fontId="71" fillId="26" borderId="19" xfId="0" applyFont="1" applyFill="1" applyBorder="1">
      <alignment vertical="center"/>
    </xf>
    <xf numFmtId="0" fontId="67" fillId="0" borderId="102" xfId="0" applyFont="1" applyBorder="1" applyAlignment="1">
      <alignment horizontal="left" vertical="center"/>
    </xf>
    <xf numFmtId="0" fontId="66" fillId="26" borderId="14" xfId="0" applyFont="1" applyFill="1" applyBorder="1" applyAlignment="1">
      <alignment vertical="center"/>
    </xf>
    <xf numFmtId="0" fontId="66" fillId="26" borderId="21" xfId="0" applyFont="1" applyFill="1" applyBorder="1" applyAlignment="1">
      <alignment vertical="center"/>
    </xf>
    <xf numFmtId="176" fontId="79" fillId="26" borderId="40" xfId="0" applyNumberFormat="1" applyFont="1" applyFill="1" applyBorder="1" applyAlignment="1" applyProtection="1">
      <alignment vertical="center"/>
      <protection locked="0"/>
    </xf>
    <xf numFmtId="0" fontId="66" fillId="0" borderId="21" xfId="0" applyFont="1" applyFill="1" applyBorder="1" applyAlignment="1">
      <alignment vertical="center"/>
    </xf>
    <xf numFmtId="0" fontId="68" fillId="0" borderId="21" xfId="0" applyFont="1" applyFill="1" applyBorder="1" applyAlignment="1">
      <alignment vertical="center"/>
    </xf>
    <xf numFmtId="0" fontId="79" fillId="0" borderId="21" xfId="0" applyFont="1" applyFill="1" applyBorder="1" applyAlignment="1" applyProtection="1">
      <alignment vertical="center"/>
      <protection locked="0"/>
    </xf>
    <xf numFmtId="0" fontId="68" fillId="0" borderId="21" xfId="0" applyFont="1" applyFill="1" applyBorder="1" applyAlignment="1">
      <alignment horizontal="center" vertical="center"/>
    </xf>
    <xf numFmtId="0" fontId="68" fillId="0" borderId="15" xfId="0" applyFont="1" applyBorder="1" applyAlignment="1">
      <alignment horizontal="center" vertical="center"/>
    </xf>
    <xf numFmtId="0" fontId="67" fillId="0" borderId="33" xfId="0" applyFont="1" applyBorder="1" applyAlignment="1">
      <alignment horizontal="left" vertical="center"/>
    </xf>
    <xf numFmtId="0" fontId="66" fillId="26" borderId="33" xfId="0" applyFont="1" applyFill="1" applyBorder="1" applyAlignment="1">
      <alignment vertical="center"/>
    </xf>
    <xf numFmtId="0" fontId="71" fillId="26" borderId="0" xfId="0" applyFont="1" applyFill="1" applyBorder="1" applyAlignment="1" applyProtection="1">
      <alignment vertical="center"/>
      <protection locked="0"/>
    </xf>
    <xf numFmtId="0" fontId="71" fillId="26" borderId="0" xfId="0" applyFont="1" applyFill="1" applyBorder="1" applyAlignment="1" applyProtection="1">
      <alignment vertical="center" wrapText="1"/>
      <protection locked="0"/>
    </xf>
    <xf numFmtId="0" fontId="68" fillId="0" borderId="16" xfId="0" applyFont="1" applyFill="1" applyBorder="1" applyAlignment="1">
      <alignment horizontal="center" vertical="center"/>
    </xf>
    <xf numFmtId="0" fontId="66" fillId="25" borderId="0" xfId="0" applyFont="1" applyFill="1" applyBorder="1" applyAlignment="1" applyProtection="1">
      <alignment vertical="center"/>
      <protection locked="0"/>
    </xf>
    <xf numFmtId="0" fontId="68" fillId="26" borderId="0" xfId="0" applyFont="1" applyFill="1" applyBorder="1" applyAlignment="1" applyProtection="1">
      <alignment vertical="center"/>
      <protection locked="0"/>
    </xf>
    <xf numFmtId="0" fontId="66" fillId="25" borderId="0" xfId="0" applyFont="1" applyFill="1" applyBorder="1" applyAlignment="1" applyProtection="1">
      <alignment vertical="top"/>
      <protection locked="0"/>
    </xf>
    <xf numFmtId="0" fontId="66" fillId="26" borderId="0" xfId="0" applyFont="1" applyFill="1" applyBorder="1" applyAlignment="1" applyProtection="1">
      <alignment vertical="top"/>
      <protection locked="0"/>
    </xf>
    <xf numFmtId="0" fontId="67" fillId="0" borderId="17" xfId="0" applyFont="1" applyBorder="1" applyAlignment="1">
      <alignment horizontal="left" vertical="center"/>
    </xf>
    <xf numFmtId="0" fontId="66" fillId="26" borderId="17" xfId="0" applyFont="1" applyFill="1" applyBorder="1" applyAlignment="1">
      <alignment vertical="center"/>
    </xf>
    <xf numFmtId="0" fontId="66" fillId="25" borderId="18" xfId="0" applyFont="1" applyFill="1" applyBorder="1" applyAlignment="1" applyProtection="1">
      <alignment vertical="top"/>
      <protection locked="0"/>
    </xf>
    <xf numFmtId="0" fontId="71" fillId="26" borderId="18" xfId="0" applyFont="1" applyFill="1" applyBorder="1" applyAlignment="1" applyProtection="1">
      <alignment vertical="center"/>
      <protection locked="0"/>
    </xf>
    <xf numFmtId="0" fontId="66" fillId="26" borderId="18" xfId="0" applyFont="1" applyFill="1" applyBorder="1" applyAlignment="1" applyProtection="1">
      <alignment vertical="top"/>
      <protection locked="0"/>
    </xf>
    <xf numFmtId="0" fontId="66" fillId="26" borderId="16" xfId="0" applyFont="1" applyFill="1" applyBorder="1" applyAlignment="1" applyProtection="1">
      <alignment vertical="center"/>
      <protection locked="0"/>
    </xf>
    <xf numFmtId="0" fontId="68" fillId="0" borderId="37" xfId="0" applyFont="1" applyFill="1" applyBorder="1" applyAlignment="1">
      <alignment horizontal="left" vertical="center"/>
    </xf>
    <xf numFmtId="0" fontId="68" fillId="0" borderId="21" xfId="0" applyFont="1" applyFill="1" applyBorder="1" applyAlignment="1">
      <alignment horizontal="left" vertical="center"/>
    </xf>
    <xf numFmtId="0" fontId="68" fillId="0" borderId="71" xfId="0" applyFont="1" applyFill="1" applyBorder="1" applyAlignment="1">
      <alignment horizontal="left" vertical="center"/>
    </xf>
    <xf numFmtId="0" fontId="68" fillId="0" borderId="32" xfId="0" applyFont="1" applyFill="1" applyBorder="1">
      <alignment vertical="center"/>
    </xf>
    <xf numFmtId="0" fontId="71"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alignment horizontal="right" vertical="center"/>
    </xf>
    <xf numFmtId="0" fontId="71" fillId="0" borderId="0" xfId="0" applyFont="1" applyFill="1" applyBorder="1" applyAlignment="1">
      <alignment horizontal="right" vertical="top"/>
    </xf>
    <xf numFmtId="0" fontId="68" fillId="0" borderId="0" xfId="0" applyFont="1" applyFill="1" applyBorder="1">
      <alignment vertical="center"/>
    </xf>
    <xf numFmtId="0" fontId="68" fillId="0" borderId="0" xfId="0" applyFont="1" applyFill="1" applyBorder="1" applyAlignment="1">
      <alignment horizontal="left" vertical="center"/>
    </xf>
    <xf numFmtId="0" fontId="68" fillId="0" borderId="0" xfId="0" applyFont="1" applyFill="1" applyBorder="1" applyAlignment="1" applyProtection="1">
      <alignment horizontal="center" vertical="center"/>
      <protection locked="0"/>
    </xf>
    <xf numFmtId="0" fontId="68" fillId="0" borderId="0" xfId="0" applyFont="1">
      <alignment vertical="center"/>
    </xf>
    <xf numFmtId="0" fontId="64" fillId="0" borderId="0" xfId="0" applyFont="1" applyFill="1" applyBorder="1" applyAlignment="1">
      <alignment vertical="center"/>
    </xf>
    <xf numFmtId="0" fontId="66" fillId="0" borderId="0" xfId="0" applyFont="1" applyFill="1" applyBorder="1" applyAlignment="1">
      <alignment vertical="center" wrapText="1"/>
    </xf>
    <xf numFmtId="0" fontId="66" fillId="0" borderId="0" xfId="0" applyFont="1" applyAlignment="1">
      <alignment vertical="center" wrapText="1"/>
    </xf>
    <xf numFmtId="0" fontId="80" fillId="0" borderId="18" xfId="0" applyFont="1" applyFill="1" applyBorder="1" applyAlignment="1">
      <alignment vertical="center"/>
    </xf>
    <xf numFmtId="0" fontId="66" fillId="0" borderId="18" xfId="0" applyFont="1" applyFill="1" applyBorder="1" applyAlignment="1">
      <alignment vertical="center"/>
    </xf>
    <xf numFmtId="0" fontId="66" fillId="0" borderId="18" xfId="0" applyFont="1" applyFill="1" applyBorder="1" applyAlignment="1">
      <alignment vertical="center" wrapText="1"/>
    </xf>
    <xf numFmtId="0" fontId="66" fillId="28" borderId="0" xfId="0" applyFont="1" applyFill="1" applyBorder="1" applyAlignment="1">
      <alignment vertical="center" wrapText="1"/>
    </xf>
    <xf numFmtId="0" fontId="71" fillId="28" borderId="0" xfId="0" applyFont="1" applyFill="1" applyBorder="1" applyAlignment="1">
      <alignment vertical="center"/>
    </xf>
    <xf numFmtId="0" fontId="66" fillId="28" borderId="0" xfId="0" applyFont="1" applyFill="1" applyAlignment="1">
      <alignment vertical="center" wrapText="1"/>
    </xf>
    <xf numFmtId="0" fontId="68" fillId="28" borderId="12" xfId="0" applyFont="1" applyFill="1" applyBorder="1" applyAlignment="1" applyProtection="1">
      <alignment vertical="center"/>
      <protection locked="0"/>
    </xf>
    <xf numFmtId="0" fontId="71" fillId="0" borderId="18" xfId="0" applyFont="1" applyFill="1" applyBorder="1" applyAlignment="1" applyProtection="1">
      <alignment vertical="center"/>
      <protection locked="0"/>
    </xf>
    <xf numFmtId="0" fontId="68" fillId="28" borderId="37" xfId="0" applyFont="1" applyFill="1" applyBorder="1" applyAlignment="1" applyProtection="1">
      <alignment vertical="center"/>
      <protection locked="0"/>
    </xf>
    <xf numFmtId="0" fontId="68" fillId="0" borderId="37" xfId="0" applyFont="1" applyFill="1" applyBorder="1" applyAlignment="1" applyProtection="1">
      <alignment vertical="center"/>
      <protection locked="0"/>
    </xf>
    <xf numFmtId="0" fontId="68" fillId="0" borderId="11" xfId="0" applyFont="1" applyBorder="1" applyProtection="1">
      <alignment vertical="center"/>
      <protection locked="0"/>
    </xf>
    <xf numFmtId="0" fontId="66" fillId="0" borderId="14"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68" fillId="0" borderId="21"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68" fillId="0" borderId="15" xfId="0" applyFont="1" applyBorder="1" applyProtection="1">
      <alignment vertical="center"/>
      <protection locked="0"/>
    </xf>
    <xf numFmtId="0" fontId="68" fillId="28" borderId="33" xfId="0" applyFont="1" applyFill="1" applyBorder="1" applyAlignment="1" applyProtection="1">
      <alignment vertical="center"/>
      <protection locked="0"/>
    </xf>
    <xf numFmtId="0" fontId="71" fillId="28" borderId="0"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6" fillId="28" borderId="0" xfId="0" applyFont="1" applyFill="1" applyBorder="1" applyAlignment="1" applyProtection="1">
      <alignment vertical="center"/>
      <protection locked="0"/>
    </xf>
    <xf numFmtId="0" fontId="71" fillId="0" borderId="16" xfId="0" applyFont="1" applyBorder="1" applyProtection="1">
      <alignment vertical="center"/>
      <protection locked="0"/>
    </xf>
    <xf numFmtId="0" fontId="66" fillId="0" borderId="111" xfId="0" applyFont="1" applyFill="1" applyBorder="1" applyAlignment="1" applyProtection="1">
      <alignment vertical="center"/>
      <protection locked="0"/>
    </xf>
    <xf numFmtId="0" fontId="66" fillId="0" borderId="0" xfId="0" applyFont="1" applyFill="1" applyBorder="1" applyAlignment="1" applyProtection="1">
      <alignment horizontal="center" vertical="center"/>
      <protection locked="0"/>
    </xf>
    <xf numFmtId="0" fontId="66" fillId="0" borderId="16" xfId="0" applyFont="1" applyBorder="1" applyProtection="1">
      <alignment vertical="center"/>
      <protection locked="0"/>
    </xf>
    <xf numFmtId="0" fontId="71" fillId="0" borderId="33" xfId="0" applyFont="1" applyFill="1" applyBorder="1" applyAlignment="1" applyProtection="1">
      <alignment vertical="center"/>
      <protection locked="0"/>
    </xf>
    <xf numFmtId="0" fontId="66" fillId="0" borderId="16" xfId="0" applyFont="1" applyBorder="1" applyAlignment="1" applyProtection="1">
      <alignment horizontal="center" vertical="center"/>
      <protection locked="0"/>
    </xf>
    <xf numFmtId="0" fontId="68" fillId="0" borderId="16" xfId="0" applyFont="1" applyBorder="1" applyProtection="1">
      <alignment vertical="center"/>
      <protection locked="0"/>
    </xf>
    <xf numFmtId="0" fontId="66" fillId="0" borderId="17" xfId="0" applyFont="1" applyFill="1" applyBorder="1" applyAlignment="1" applyProtection="1">
      <alignment horizontal="left" vertical="center"/>
      <protection locked="0"/>
    </xf>
    <xf numFmtId="0" fontId="71" fillId="0" borderId="31" xfId="0" applyFont="1" applyFill="1" applyBorder="1" applyAlignment="1" applyProtection="1">
      <alignment horizontal="center" vertical="center"/>
      <protection locked="0"/>
    </xf>
    <xf numFmtId="0" fontId="68" fillId="0" borderId="31" xfId="0" applyFont="1" applyFill="1" applyBorder="1" applyAlignment="1" applyProtection="1">
      <alignment horizontal="center" vertical="center"/>
      <protection locked="0"/>
    </xf>
    <xf numFmtId="0" fontId="68" fillId="28"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left" vertical="center"/>
      <protection locked="0"/>
    </xf>
    <xf numFmtId="0" fontId="68" fillId="0" borderId="32" xfId="0" applyFont="1" applyBorder="1" applyAlignment="1" applyProtection="1">
      <alignment horizontal="center" vertical="center"/>
      <protection locked="0"/>
    </xf>
    <xf numFmtId="0" fontId="66" fillId="0" borderId="0" xfId="0" applyFont="1" applyFill="1" applyBorder="1" applyAlignment="1">
      <alignment horizontal="left" vertical="center" wrapText="1"/>
    </xf>
    <xf numFmtId="0" fontId="66" fillId="0" borderId="0" xfId="0" applyFont="1" applyFill="1" applyBorder="1" applyAlignment="1" applyProtection="1">
      <alignment horizontal="left" vertical="center"/>
      <protection locked="0"/>
    </xf>
    <xf numFmtId="0" fontId="71" fillId="0" borderId="0" xfId="0" applyFont="1" applyFill="1" applyBorder="1" applyAlignment="1" applyProtection="1">
      <alignment horizontal="center" vertical="center"/>
      <protection locked="0"/>
    </xf>
    <xf numFmtId="0" fontId="71" fillId="0" borderId="0" xfId="0" applyFont="1" applyFill="1" applyBorder="1" applyAlignment="1" applyProtection="1">
      <alignment horizontal="left" vertical="center"/>
      <protection locked="0"/>
    </xf>
    <xf numFmtId="0" fontId="68" fillId="0" borderId="0" xfId="0" applyFont="1" applyAlignment="1" applyProtection="1">
      <alignment horizontal="center" vertical="center"/>
      <protection locked="0"/>
    </xf>
    <xf numFmtId="0" fontId="64" fillId="0" borderId="0" xfId="0" applyFont="1" applyFill="1" applyBorder="1" applyAlignment="1">
      <alignment horizontal="left" vertical="center"/>
    </xf>
    <xf numFmtId="0" fontId="66" fillId="25" borderId="18" xfId="0" applyFont="1" applyFill="1" applyBorder="1" applyAlignment="1">
      <alignment vertical="center" wrapText="1"/>
    </xf>
    <xf numFmtId="0" fontId="71" fillId="25" borderId="18" xfId="0" applyFont="1" applyFill="1" applyBorder="1" applyAlignment="1">
      <alignment vertical="center"/>
    </xf>
    <xf numFmtId="0" fontId="68" fillId="25" borderId="21" xfId="0" applyFont="1" applyFill="1" applyBorder="1" applyAlignment="1" applyProtection="1">
      <alignment vertical="center"/>
      <protection locked="0"/>
    </xf>
    <xf numFmtId="0" fontId="68" fillId="25" borderId="18"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68" fillId="0" borderId="19" xfId="0" applyFont="1" applyBorder="1" applyProtection="1">
      <alignment vertical="center"/>
      <protection locked="0"/>
    </xf>
    <xf numFmtId="0" fontId="68" fillId="25" borderId="33" xfId="0" applyFont="1" applyFill="1" applyBorder="1" applyAlignment="1" applyProtection="1">
      <alignment vertical="center"/>
      <protection locked="0"/>
    </xf>
    <xf numFmtId="0" fontId="71" fillId="25" borderId="0" xfId="0" applyFont="1" applyFill="1" applyBorder="1" applyAlignment="1" applyProtection="1">
      <alignment vertical="center"/>
      <protection locked="0"/>
    </xf>
    <xf numFmtId="0" fontId="71" fillId="0" borderId="0" xfId="0" applyFont="1" applyFill="1" applyBorder="1" applyAlignment="1" applyProtection="1">
      <alignment vertical="center" wrapText="1"/>
      <protection locked="0"/>
    </xf>
    <xf numFmtId="0" fontId="68" fillId="0" borderId="99" xfId="0" applyFont="1" applyFill="1" applyBorder="1" applyAlignment="1" applyProtection="1">
      <alignment horizontal="center" vertical="center"/>
      <protection locked="0"/>
    </xf>
    <xf numFmtId="0" fontId="68" fillId="25" borderId="31" xfId="0" applyFont="1" applyFill="1" applyBorder="1" applyAlignment="1" applyProtection="1">
      <alignment horizontal="center" vertical="center"/>
      <protection locked="0"/>
    </xf>
    <xf numFmtId="0" fontId="80" fillId="0" borderId="0" xfId="0" applyFont="1" applyFill="1" applyBorder="1" applyAlignment="1">
      <alignment vertical="center"/>
    </xf>
    <xf numFmtId="0" fontId="71" fillId="0" borderId="0" xfId="0" applyFont="1" applyAlignment="1" applyProtection="1">
      <alignment horizontal="right" vertical="center"/>
      <protection locked="0"/>
    </xf>
    <xf numFmtId="0" fontId="68" fillId="0" borderId="0" xfId="0" applyFont="1" applyAlignment="1">
      <alignment horizontal="center" vertical="center"/>
    </xf>
    <xf numFmtId="49" fontId="70" fillId="0" borderId="0" xfId="0" applyNumberFormat="1" applyFont="1" applyFill="1" applyAlignment="1">
      <alignment horizontal="left" vertical="center"/>
    </xf>
    <xf numFmtId="49" fontId="67" fillId="0" borderId="0" xfId="0" applyNumberFormat="1" applyFont="1" applyFill="1" applyAlignment="1">
      <alignment horizontal="left" vertical="center"/>
    </xf>
    <xf numFmtId="0" fontId="64" fillId="0" borderId="43" xfId="0" applyFont="1" applyFill="1" applyBorder="1" applyAlignment="1">
      <alignment vertical="center"/>
    </xf>
    <xf numFmtId="0" fontId="80" fillId="0" borderId="48" xfId="0" applyFont="1" applyFill="1" applyBorder="1" applyAlignment="1">
      <alignment vertical="center"/>
    </xf>
    <xf numFmtId="0" fontId="80" fillId="0" borderId="21" xfId="0" applyFont="1" applyFill="1" applyBorder="1" applyAlignment="1">
      <alignment vertical="center"/>
    </xf>
    <xf numFmtId="0" fontId="71" fillId="0" borderId="26" xfId="0" applyFont="1" applyFill="1" applyBorder="1" applyAlignment="1">
      <alignment vertical="center"/>
    </xf>
    <xf numFmtId="0" fontId="71" fillId="0" borderId="31" xfId="0" applyFont="1" applyFill="1" applyBorder="1" applyAlignment="1">
      <alignment vertical="center"/>
    </xf>
    <xf numFmtId="0" fontId="68" fillId="28" borderId="31" xfId="0" applyFont="1" applyFill="1" applyBorder="1" applyAlignment="1">
      <alignment vertical="center"/>
    </xf>
    <xf numFmtId="0" fontId="66" fillId="0" borderId="31" xfId="0" applyFont="1" applyFill="1" applyBorder="1" applyAlignment="1">
      <alignment vertical="center"/>
    </xf>
    <xf numFmtId="0" fontId="68" fillId="0" borderId="31" xfId="0" applyFont="1" applyFill="1" applyBorder="1" applyAlignment="1">
      <alignment vertical="center"/>
    </xf>
    <xf numFmtId="0" fontId="68" fillId="28" borderId="31" xfId="0" applyFont="1" applyFill="1" applyBorder="1">
      <alignment vertical="center"/>
    </xf>
    <xf numFmtId="0" fontId="66" fillId="26" borderId="31" xfId="0" applyFont="1" applyFill="1" applyBorder="1" applyAlignment="1">
      <alignment vertical="center"/>
    </xf>
    <xf numFmtId="0" fontId="71" fillId="0" borderId="32" xfId="0" applyFont="1" applyBorder="1">
      <alignment vertical="center"/>
    </xf>
    <xf numFmtId="0" fontId="80" fillId="0" borderId="33" xfId="0" applyFont="1" applyFill="1" applyBorder="1" applyAlignment="1">
      <alignment vertical="center"/>
    </xf>
    <xf numFmtId="0" fontId="66" fillId="0" borderId="43" xfId="0" applyFont="1" applyFill="1" applyBorder="1" applyAlignment="1">
      <alignment horizontal="center" vertical="center"/>
    </xf>
    <xf numFmtId="176" fontId="66" fillId="0" borderId="0" xfId="0" applyNumberFormat="1" applyFont="1" applyFill="1" applyBorder="1" applyAlignment="1">
      <alignment vertical="center" wrapText="1"/>
    </xf>
    <xf numFmtId="0" fontId="71" fillId="0" borderId="16" xfId="0" applyFont="1" applyBorder="1">
      <alignment vertical="center"/>
    </xf>
    <xf numFmtId="0" fontId="66" fillId="0" borderId="81" xfId="0" applyFont="1" applyFill="1" applyBorder="1" applyAlignment="1">
      <alignment horizontal="center" vertical="center"/>
    </xf>
    <xf numFmtId="0" fontId="66" fillId="0" borderId="55" xfId="0" applyFont="1" applyFill="1" applyBorder="1" applyAlignment="1">
      <alignment vertical="center"/>
    </xf>
    <xf numFmtId="176" fontId="66" fillId="0" borderId="55" xfId="0" applyNumberFormat="1" applyFont="1" applyFill="1" applyBorder="1" applyAlignment="1">
      <alignment vertical="center" wrapText="1"/>
    </xf>
    <xf numFmtId="0" fontId="68" fillId="0" borderId="55" xfId="0" applyFont="1" applyFill="1" applyBorder="1" applyAlignment="1">
      <alignment vertical="center"/>
    </xf>
    <xf numFmtId="0" fontId="68" fillId="0" borderId="55" xfId="0" applyFont="1" applyFill="1" applyBorder="1">
      <alignment vertical="center"/>
    </xf>
    <xf numFmtId="0" fontId="71" fillId="0" borderId="55" xfId="0" applyFont="1" applyFill="1" applyBorder="1" applyAlignment="1">
      <alignment vertical="center"/>
    </xf>
    <xf numFmtId="0" fontId="71" fillId="0" borderId="68" xfId="0" applyFont="1" applyBorder="1">
      <alignment vertical="center"/>
    </xf>
    <xf numFmtId="0" fontId="80" fillId="0" borderId="17" xfId="0" applyFont="1" applyFill="1" applyBorder="1" applyAlignment="1">
      <alignment vertical="center"/>
    </xf>
    <xf numFmtId="0" fontId="66" fillId="0" borderId="17" xfId="0" applyFont="1" applyFill="1" applyBorder="1" applyAlignment="1">
      <alignment horizontal="center" vertical="center"/>
    </xf>
    <xf numFmtId="176" fontId="66" fillId="0" borderId="18" xfId="0" applyNumberFormat="1" applyFont="1" applyFill="1" applyBorder="1" applyAlignment="1">
      <alignment vertical="center" wrapText="1"/>
    </xf>
    <xf numFmtId="0" fontId="71" fillId="0" borderId="18" xfId="0" applyFont="1" applyFill="1" applyBorder="1" applyAlignment="1">
      <alignment vertical="center"/>
    </xf>
    <xf numFmtId="0" fontId="71" fillId="0" borderId="19" xfId="0" applyFont="1" applyBorder="1">
      <alignment vertical="center"/>
    </xf>
    <xf numFmtId="0" fontId="80" fillId="0" borderId="37" xfId="0" applyFont="1" applyFill="1" applyBorder="1" applyAlignment="1">
      <alignment vertical="center"/>
    </xf>
    <xf numFmtId="0" fontId="66" fillId="0" borderId="0" xfId="0" applyFont="1" applyFill="1" applyBorder="1" applyAlignment="1">
      <alignment horizontal="center" vertical="center"/>
    </xf>
    <xf numFmtId="0" fontId="71" fillId="0" borderId="0" xfId="0" applyFont="1" applyBorder="1">
      <alignment vertical="center"/>
    </xf>
    <xf numFmtId="0" fontId="64" fillId="0" borderId="14" xfId="0" applyFont="1" applyFill="1" applyBorder="1" applyAlignment="1">
      <alignment vertical="center"/>
    </xf>
    <xf numFmtId="0" fontId="64" fillId="0" borderId="37" xfId="0" applyFont="1" applyFill="1" applyBorder="1" applyAlignment="1">
      <alignment vertical="center"/>
    </xf>
    <xf numFmtId="0" fontId="64" fillId="0" borderId="71" xfId="0" applyFont="1" applyFill="1" applyBorder="1" applyAlignment="1">
      <alignment vertical="center"/>
    </xf>
    <xf numFmtId="0" fontId="67" fillId="0" borderId="155" xfId="0" applyFont="1" applyFill="1" applyBorder="1" applyAlignment="1">
      <alignment horizontal="center" vertical="center"/>
    </xf>
    <xf numFmtId="0" fontId="68" fillId="28" borderId="80" xfId="0" applyFont="1" applyFill="1" applyBorder="1" applyAlignment="1">
      <alignment horizontal="center" vertical="center"/>
    </xf>
    <xf numFmtId="0" fontId="68" fillId="28" borderId="59" xfId="0" applyFont="1" applyFill="1" applyBorder="1" applyAlignment="1">
      <alignment horizontal="center" vertical="center"/>
    </xf>
    <xf numFmtId="0" fontId="66" fillId="0" borderId="41" xfId="0" applyFont="1" applyFill="1" applyBorder="1" applyAlignment="1">
      <alignment vertical="center"/>
    </xf>
    <xf numFmtId="0" fontId="81" fillId="0" borderId="0" xfId="0" applyFont="1" applyFill="1" applyBorder="1" applyAlignment="1">
      <alignment vertical="center" wrapText="1"/>
    </xf>
    <xf numFmtId="0" fontId="81" fillId="0" borderId="16" xfId="0" applyFont="1" applyBorder="1" applyAlignment="1">
      <alignment vertical="center" wrapText="1"/>
    </xf>
    <xf numFmtId="0" fontId="73" fillId="28" borderId="59" xfId="0" applyFont="1" applyFill="1" applyBorder="1" applyAlignment="1">
      <alignment horizontal="center" vertical="center"/>
    </xf>
    <xf numFmtId="0" fontId="80" fillId="0" borderId="93" xfId="0" applyFont="1" applyFill="1" applyBorder="1" applyAlignment="1">
      <alignment vertical="center"/>
    </xf>
    <xf numFmtId="0" fontId="66" fillId="0" borderId="153" xfId="0" applyFont="1" applyFill="1" applyBorder="1" applyAlignment="1">
      <alignment horizontal="center" vertical="center"/>
    </xf>
    <xf numFmtId="0" fontId="66" fillId="0" borderId="69" xfId="0" applyFont="1" applyFill="1" applyBorder="1" applyAlignment="1">
      <alignment vertical="center"/>
    </xf>
    <xf numFmtId="0" fontId="66" fillId="0" borderId="69" xfId="0" applyFont="1" applyFill="1" applyBorder="1" applyAlignment="1">
      <alignment vertical="center" wrapText="1"/>
    </xf>
    <xf numFmtId="0" fontId="71" fillId="0" borderId="154" xfId="0" applyFont="1" applyBorder="1">
      <alignment vertical="center"/>
    </xf>
    <xf numFmtId="0" fontId="82" fillId="0" borderId="14" xfId="0" applyFont="1" applyFill="1" applyBorder="1" applyAlignment="1">
      <alignment vertical="center"/>
    </xf>
    <xf numFmtId="0" fontId="82" fillId="0" borderId="21" xfId="0" applyFont="1" applyFill="1" applyBorder="1" applyAlignment="1">
      <alignment vertical="center"/>
    </xf>
    <xf numFmtId="0" fontId="83" fillId="0" borderId="31" xfId="0" applyFont="1" applyFill="1" applyBorder="1" applyAlignment="1">
      <alignment vertical="center"/>
    </xf>
    <xf numFmtId="0" fontId="66" fillId="0" borderId="20" xfId="0" applyFont="1" applyFill="1" applyBorder="1" applyAlignment="1">
      <alignment horizontal="center" vertical="center"/>
    </xf>
    <xf numFmtId="0" fontId="68" fillId="28" borderId="79" xfId="0" applyFont="1" applyFill="1" applyBorder="1" applyAlignment="1">
      <alignment vertical="center"/>
    </xf>
    <xf numFmtId="0" fontId="73" fillId="0" borderId="79" xfId="0" applyFont="1" applyFill="1" applyBorder="1" applyAlignment="1">
      <alignment horizontal="center" vertical="center"/>
    </xf>
    <xf numFmtId="0" fontId="68" fillId="28" borderId="54" xfId="0" applyFont="1" applyFill="1" applyBorder="1" applyAlignment="1">
      <alignment vertical="center"/>
    </xf>
    <xf numFmtId="0" fontId="73" fillId="0" borderId="54" xfId="0" applyFont="1" applyFill="1" applyBorder="1" applyAlignment="1">
      <alignment horizontal="center" vertical="center"/>
    </xf>
    <xf numFmtId="0" fontId="73" fillId="0" borderId="59" xfId="0" applyFont="1" applyFill="1" applyBorder="1" applyAlignment="1">
      <alignment horizontal="center" vertical="center"/>
    </xf>
    <xf numFmtId="176" fontId="66" fillId="0" borderId="69" xfId="0" applyNumberFormat="1" applyFont="1" applyFill="1" applyBorder="1" applyAlignment="1">
      <alignment vertical="center" wrapText="1"/>
    </xf>
    <xf numFmtId="0" fontId="68" fillId="0" borderId="69" xfId="0" applyFont="1" applyFill="1" applyBorder="1" applyAlignment="1">
      <alignment vertical="center"/>
    </xf>
    <xf numFmtId="0" fontId="71" fillId="0" borderId="69" xfId="0" applyFont="1" applyFill="1" applyBorder="1" applyAlignment="1">
      <alignment vertical="center"/>
    </xf>
    <xf numFmtId="0" fontId="71" fillId="0" borderId="70" xfId="0" applyFont="1" applyBorder="1">
      <alignment vertical="center"/>
    </xf>
    <xf numFmtId="0" fontId="66" fillId="29" borderId="0" xfId="0" applyFont="1" applyFill="1" applyBorder="1" applyAlignment="1">
      <alignment vertical="center" wrapText="1"/>
    </xf>
    <xf numFmtId="0" fontId="71" fillId="29" borderId="0" xfId="0" applyFont="1" applyFill="1" applyBorder="1" applyAlignment="1">
      <alignment vertical="center"/>
    </xf>
    <xf numFmtId="0" fontId="66" fillId="29" borderId="0" xfId="0" applyFont="1" applyFill="1" applyAlignment="1">
      <alignment vertical="center" wrapText="1"/>
    </xf>
    <xf numFmtId="49" fontId="66" fillId="0" borderId="37" xfId="0" applyNumberFormat="1" applyFont="1" applyFill="1" applyBorder="1" applyAlignment="1">
      <alignment horizontal="left" vertical="center" wrapText="1"/>
    </xf>
    <xf numFmtId="49" fontId="66" fillId="0" borderId="37" xfId="0" applyNumberFormat="1" applyFont="1" applyBorder="1" applyAlignment="1">
      <alignment horizontal="left" vertical="center" wrapText="1"/>
    </xf>
    <xf numFmtId="0" fontId="71" fillId="29" borderId="90" xfId="0" applyFont="1" applyFill="1" applyBorder="1" applyAlignment="1">
      <alignment horizontal="center" vertical="center" wrapText="1"/>
    </xf>
    <xf numFmtId="0" fontId="71" fillId="29" borderId="73" xfId="0" applyFont="1" applyFill="1" applyBorder="1" applyAlignment="1">
      <alignment horizontal="center" vertical="center" wrapText="1"/>
    </xf>
    <xf numFmtId="0" fontId="71" fillId="26" borderId="58" xfId="0" applyFont="1" applyFill="1" applyBorder="1" applyAlignment="1">
      <alignment vertical="center" wrapText="1"/>
    </xf>
    <xf numFmtId="0" fontId="71" fillId="29" borderId="109" xfId="0" applyFont="1" applyFill="1" applyBorder="1" applyAlignment="1">
      <alignment horizontal="center" vertical="center" wrapText="1"/>
    </xf>
    <xf numFmtId="0" fontId="71" fillId="29" borderId="115" xfId="0" applyFont="1" applyFill="1" applyBorder="1" applyAlignment="1">
      <alignment horizontal="center" vertical="center" wrapText="1"/>
    </xf>
    <xf numFmtId="0" fontId="71" fillId="29" borderId="131" xfId="0" applyFont="1" applyFill="1" applyBorder="1" applyAlignment="1">
      <alignment horizontal="center" vertical="center" wrapText="1"/>
    </xf>
    <xf numFmtId="0" fontId="71" fillId="29" borderId="116" xfId="0" applyFont="1" applyFill="1" applyBorder="1" applyAlignment="1">
      <alignment horizontal="center" vertical="center" wrapText="1"/>
    </xf>
    <xf numFmtId="0" fontId="71" fillId="29" borderId="91" xfId="0" applyFont="1" applyFill="1" applyBorder="1" applyAlignment="1">
      <alignment horizontal="center" vertical="center" wrapText="1"/>
    </xf>
    <xf numFmtId="49" fontId="66" fillId="0" borderId="0" xfId="0" applyNumberFormat="1" applyFont="1" applyFill="1" applyBorder="1" applyAlignment="1">
      <alignment horizontal="left" vertical="center" wrapText="1"/>
    </xf>
    <xf numFmtId="49" fontId="66" fillId="0" borderId="0" xfId="0" applyNumberFormat="1" applyFont="1" applyAlignment="1">
      <alignment horizontal="left" vertical="center" wrapText="1"/>
    </xf>
    <xf numFmtId="0" fontId="66" fillId="25" borderId="0" xfId="0" applyFont="1" applyFill="1" applyBorder="1" applyAlignment="1">
      <alignment vertical="center" wrapText="1"/>
    </xf>
    <xf numFmtId="0" fontId="71" fillId="25" borderId="0" xfId="0" applyFont="1" applyFill="1" applyBorder="1" applyAlignment="1">
      <alignment vertical="center"/>
    </xf>
    <xf numFmtId="0" fontId="66" fillId="25" borderId="0" xfId="0" applyFont="1" applyFill="1" applyAlignment="1">
      <alignment vertical="center" wrapText="1"/>
    </xf>
    <xf numFmtId="49" fontId="66" fillId="0" borderId="0" xfId="0" applyNumberFormat="1" applyFont="1" applyFill="1" applyBorder="1" applyAlignment="1">
      <alignment horizontal="left" vertical="center"/>
    </xf>
    <xf numFmtId="0" fontId="71" fillId="24" borderId="90" xfId="0" applyFont="1" applyFill="1" applyBorder="1" applyAlignment="1">
      <alignment horizontal="center" vertical="center" wrapText="1"/>
    </xf>
    <xf numFmtId="0" fontId="71" fillId="26" borderId="63" xfId="0" applyFont="1" applyFill="1" applyBorder="1" applyAlignment="1">
      <alignment vertical="center"/>
    </xf>
    <xf numFmtId="0" fontId="71" fillId="26" borderId="63" xfId="0" applyFont="1" applyFill="1" applyBorder="1" applyAlignment="1">
      <alignment vertical="center" wrapText="1"/>
    </xf>
    <xf numFmtId="0" fontId="71" fillId="24" borderId="63" xfId="0" applyFont="1" applyFill="1" applyBorder="1" applyAlignment="1">
      <alignment vertical="center"/>
    </xf>
    <xf numFmtId="0" fontId="71" fillId="26" borderId="60" xfId="0" applyFont="1" applyFill="1" applyBorder="1" applyAlignment="1">
      <alignment vertical="center" wrapText="1"/>
    </xf>
    <xf numFmtId="0" fontId="71" fillId="24" borderId="73" xfId="0" applyFont="1" applyFill="1" applyBorder="1" applyAlignment="1">
      <alignment horizontal="center" vertical="center" wrapText="1"/>
    </xf>
    <xf numFmtId="0" fontId="71" fillId="26" borderId="55" xfId="0" applyFont="1" applyFill="1" applyBorder="1" applyAlignment="1">
      <alignment vertical="center" wrapText="1"/>
    </xf>
    <xf numFmtId="0" fontId="71" fillId="26" borderId="55" xfId="0" applyFont="1" applyFill="1" applyBorder="1" applyAlignment="1">
      <alignment vertical="center"/>
    </xf>
    <xf numFmtId="0" fontId="71" fillId="24" borderId="55" xfId="0" applyFont="1" applyFill="1" applyBorder="1" applyAlignment="1">
      <alignment vertical="center"/>
    </xf>
    <xf numFmtId="0" fontId="71" fillId="26" borderId="55" xfId="0" applyFont="1" applyFill="1" applyBorder="1" applyAlignment="1">
      <alignment horizontal="center" vertical="center"/>
    </xf>
    <xf numFmtId="0" fontId="71" fillId="26" borderId="55" xfId="0" applyFont="1" applyFill="1" applyBorder="1" applyAlignment="1">
      <alignment horizontal="center" vertical="center" wrapText="1"/>
    </xf>
    <xf numFmtId="0" fontId="71" fillId="24" borderId="91" xfId="0" applyFont="1" applyFill="1" applyBorder="1" applyAlignment="1">
      <alignment horizontal="center" vertical="center" wrapText="1"/>
    </xf>
    <xf numFmtId="0" fontId="71" fillId="0" borderId="88" xfId="0" applyFont="1" applyFill="1" applyBorder="1" applyAlignment="1">
      <alignment vertical="center"/>
    </xf>
    <xf numFmtId="0" fontId="71" fillId="0" borderId="88" xfId="0" applyFont="1" applyFill="1" applyBorder="1" applyAlignment="1">
      <alignment vertical="center" wrapText="1"/>
    </xf>
    <xf numFmtId="0" fontId="71" fillId="26" borderId="88" xfId="0" applyFont="1" applyFill="1" applyBorder="1" applyAlignment="1">
      <alignment vertical="center"/>
    </xf>
    <xf numFmtId="0" fontId="71" fillId="24" borderId="88" xfId="0" applyFont="1" applyFill="1" applyBorder="1" applyAlignment="1">
      <alignment vertical="center"/>
    </xf>
    <xf numFmtId="0" fontId="71" fillId="26" borderId="88" xfId="0" applyFont="1" applyFill="1" applyBorder="1" applyAlignment="1">
      <alignment vertical="center" wrapText="1"/>
    </xf>
    <xf numFmtId="0" fontId="71" fillId="26" borderId="89" xfId="0" applyFont="1" applyFill="1" applyBorder="1" applyAlignment="1">
      <alignment vertical="center" wrapText="1"/>
    </xf>
    <xf numFmtId="0" fontId="84" fillId="26" borderId="0" xfId="0" applyFont="1" applyFill="1" applyBorder="1" applyAlignment="1">
      <alignment vertical="center" wrapText="1"/>
    </xf>
    <xf numFmtId="0" fontId="84" fillId="26" borderId="0" xfId="0" applyFont="1" applyFill="1" applyAlignment="1">
      <alignment vertical="center" wrapText="1"/>
    </xf>
    <xf numFmtId="0" fontId="66" fillId="26" borderId="0" xfId="0" applyFont="1" applyFill="1" applyBorder="1" applyAlignment="1">
      <alignment vertical="center" wrapText="1"/>
    </xf>
    <xf numFmtId="0" fontId="84" fillId="29" borderId="44" xfId="0" applyFont="1" applyFill="1" applyBorder="1" applyAlignment="1">
      <alignment vertical="center" wrapText="1"/>
    </xf>
    <xf numFmtId="0" fontId="66" fillId="26" borderId="45" xfId="0" applyFont="1" applyFill="1" applyBorder="1">
      <alignment vertical="center"/>
    </xf>
    <xf numFmtId="0" fontId="67" fillId="26" borderId="45" xfId="0" applyFont="1" applyFill="1" applyBorder="1">
      <alignment vertical="center"/>
    </xf>
    <xf numFmtId="0" fontId="67" fillId="26" borderId="113" xfId="0" applyFont="1" applyFill="1" applyBorder="1">
      <alignment vertical="center"/>
    </xf>
    <xf numFmtId="0" fontId="84" fillId="29" borderId="61" xfId="0" applyFont="1" applyFill="1" applyBorder="1" applyAlignment="1">
      <alignment vertical="center" wrapText="1"/>
    </xf>
    <xf numFmtId="0" fontId="66" fillId="26" borderId="37" xfId="0" applyFont="1" applyFill="1" applyBorder="1">
      <alignment vertical="center"/>
    </xf>
    <xf numFmtId="0" fontId="67" fillId="26" borderId="37" xfId="0" applyFont="1" applyFill="1" applyBorder="1">
      <alignment vertical="center"/>
    </xf>
    <xf numFmtId="0" fontId="67" fillId="26" borderId="11" xfId="0" applyFont="1" applyFill="1" applyBorder="1">
      <alignment vertical="center"/>
    </xf>
    <xf numFmtId="0" fontId="84" fillId="29" borderId="108" xfId="0" applyFont="1" applyFill="1" applyBorder="1" applyAlignment="1">
      <alignment vertical="center" wrapText="1"/>
    </xf>
    <xf numFmtId="0" fontId="66" fillId="26" borderId="106" xfId="0" applyFont="1" applyFill="1" applyBorder="1" applyAlignment="1">
      <alignment vertical="center"/>
    </xf>
    <xf numFmtId="0" fontId="84" fillId="26" borderId="106" xfId="0" applyFont="1" applyFill="1" applyBorder="1" applyAlignment="1">
      <alignment vertical="center" wrapText="1"/>
    </xf>
    <xf numFmtId="0" fontId="84" fillId="26" borderId="112" xfId="0" applyFont="1" applyFill="1" applyBorder="1" applyAlignment="1">
      <alignment vertical="center" wrapText="1"/>
    </xf>
    <xf numFmtId="0" fontId="71" fillId="26" borderId="0" xfId="0" applyFont="1" applyFill="1" applyBorder="1" applyAlignment="1">
      <alignment horizontal="right" vertical="top"/>
    </xf>
    <xf numFmtId="0" fontId="71" fillId="26" borderId="0" xfId="0" applyFont="1" applyFill="1" applyBorder="1" applyAlignment="1">
      <alignment vertical="top"/>
    </xf>
    <xf numFmtId="0" fontId="71" fillId="26" borderId="0" xfId="0" applyFont="1" applyFill="1" applyBorder="1" applyAlignment="1">
      <alignment horizontal="right" vertical="top" wrapText="1"/>
    </xf>
    <xf numFmtId="0" fontId="84" fillId="26" borderId="34" xfId="0" applyFont="1" applyFill="1" applyBorder="1" applyAlignment="1">
      <alignment vertical="center" wrapText="1"/>
    </xf>
    <xf numFmtId="0" fontId="71" fillId="26" borderId="0" xfId="0" applyFont="1" applyFill="1" applyBorder="1" applyAlignment="1">
      <alignment vertical="top" wrapText="1"/>
    </xf>
    <xf numFmtId="0" fontId="71" fillId="26" borderId="0" xfId="0" applyFont="1" applyFill="1" applyAlignment="1">
      <alignment vertical="top" wrapText="1"/>
    </xf>
    <xf numFmtId="0" fontId="84" fillId="26" borderId="44" xfId="0" applyFont="1" applyFill="1" applyBorder="1" applyAlignment="1">
      <alignment vertical="center" wrapText="1"/>
    </xf>
    <xf numFmtId="0" fontId="84" fillId="26" borderId="45" xfId="0" applyFont="1" applyFill="1" applyBorder="1" applyAlignment="1">
      <alignment vertical="center" wrapText="1"/>
    </xf>
    <xf numFmtId="0" fontId="84" fillId="26" borderId="46" xfId="0" applyFont="1" applyFill="1" applyBorder="1" applyAlignment="1">
      <alignment vertical="center" wrapText="1"/>
    </xf>
    <xf numFmtId="0" fontId="84" fillId="26" borderId="35" xfId="0" applyFont="1" applyFill="1" applyBorder="1" applyAlignment="1">
      <alignment vertical="center" wrapText="1"/>
    </xf>
    <xf numFmtId="0" fontId="84" fillId="26" borderId="38" xfId="0" applyFont="1" applyFill="1" applyBorder="1" applyAlignment="1">
      <alignment vertical="center" wrapText="1"/>
    </xf>
    <xf numFmtId="0" fontId="84" fillId="0" borderId="35" xfId="0" applyFont="1" applyFill="1" applyBorder="1">
      <alignment vertical="center"/>
    </xf>
    <xf numFmtId="0" fontId="84" fillId="0" borderId="0" xfId="0" applyFont="1" applyFill="1" applyBorder="1">
      <alignment vertical="center"/>
    </xf>
    <xf numFmtId="0" fontId="84" fillId="0" borderId="0" xfId="0" applyFont="1" applyFill="1" applyBorder="1" applyAlignment="1">
      <alignment vertical="center" wrapText="1"/>
    </xf>
    <xf numFmtId="0" fontId="84" fillId="26" borderId="35" xfId="0" applyFont="1" applyFill="1" applyBorder="1">
      <alignment vertical="center"/>
    </xf>
    <xf numFmtId="0" fontId="85" fillId="26" borderId="0" xfId="0" applyFont="1" applyFill="1" applyBorder="1">
      <alignment vertical="center"/>
    </xf>
    <xf numFmtId="0" fontId="84" fillId="26" borderId="0" xfId="0" applyFont="1" applyFill="1" applyBorder="1">
      <alignment vertical="center"/>
    </xf>
    <xf numFmtId="0" fontId="69" fillId="0" borderId="0" xfId="0" applyFont="1" applyFill="1">
      <alignment vertical="center"/>
    </xf>
    <xf numFmtId="177" fontId="79" fillId="0" borderId="0" xfId="0" applyNumberFormat="1" applyFont="1" applyFill="1" applyBorder="1" applyAlignment="1">
      <alignment vertical="center"/>
    </xf>
    <xf numFmtId="0" fontId="79" fillId="0" borderId="0" xfId="0" applyFont="1" applyFill="1" applyBorder="1" applyAlignment="1">
      <alignment vertical="center"/>
    </xf>
    <xf numFmtId="0" fontId="67"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0" xfId="0" applyFont="1" applyFill="1" applyBorder="1" applyAlignment="1">
      <alignment horizontal="left" vertical="center"/>
    </xf>
    <xf numFmtId="177" fontId="79" fillId="0" borderId="142" xfId="0" applyNumberFormat="1" applyFont="1" applyFill="1" applyBorder="1" applyAlignment="1">
      <alignment vertical="center"/>
    </xf>
    <xf numFmtId="0" fontId="67" fillId="0" borderId="0" xfId="0" applyFont="1" applyFill="1" applyAlignment="1">
      <alignment horizontal="right" vertical="center"/>
    </xf>
    <xf numFmtId="0" fontId="67" fillId="0" borderId="14" xfId="0" applyFont="1" applyFill="1" applyBorder="1">
      <alignment vertical="center"/>
    </xf>
    <xf numFmtId="0" fontId="79" fillId="26" borderId="15" xfId="0" applyFont="1" applyFill="1" applyBorder="1" applyAlignment="1">
      <alignment vertical="center" wrapText="1" shrinkToFit="1"/>
    </xf>
    <xf numFmtId="0" fontId="79" fillId="28" borderId="94" xfId="0" applyFont="1" applyFill="1" applyBorder="1">
      <alignment vertical="center"/>
    </xf>
    <xf numFmtId="0" fontId="79" fillId="28" borderId="24" xfId="0" applyFont="1" applyFill="1" applyBorder="1">
      <alignment vertical="center"/>
    </xf>
    <xf numFmtId="0" fontId="79" fillId="28" borderId="25" xfId="0" applyFont="1" applyFill="1" applyBorder="1">
      <alignment vertical="center"/>
    </xf>
    <xf numFmtId="0" fontId="79" fillId="26" borderId="57" xfId="0" applyFont="1" applyFill="1" applyBorder="1" applyAlignment="1">
      <alignment horizontal="center" vertical="center" wrapText="1"/>
    </xf>
    <xf numFmtId="0" fontId="79" fillId="26" borderId="71" xfId="0" applyFont="1" applyFill="1" applyBorder="1" applyAlignment="1">
      <alignment vertical="center" wrapText="1"/>
    </xf>
    <xf numFmtId="0" fontId="79" fillId="26" borderId="17" xfId="0" applyFont="1" applyFill="1" applyBorder="1" applyAlignment="1">
      <alignment vertical="center" wrapText="1" shrinkToFit="1"/>
    </xf>
    <xf numFmtId="0" fontId="79" fillId="26" borderId="19" xfId="0" applyFont="1" applyFill="1" applyBorder="1" applyAlignment="1">
      <alignment vertical="center" wrapText="1" shrinkToFit="1"/>
    </xf>
    <xf numFmtId="0" fontId="79" fillId="26" borderId="102" xfId="0" applyFont="1" applyFill="1" applyBorder="1" applyAlignment="1">
      <alignment horizontal="center" vertical="center" wrapText="1" shrinkToFit="1"/>
    </xf>
    <xf numFmtId="0" fontId="67" fillId="26" borderId="93" xfId="0" applyFont="1" applyFill="1" applyBorder="1" applyAlignment="1">
      <alignment horizontal="center" vertical="center" textRotation="255" wrapText="1"/>
    </xf>
    <xf numFmtId="0" fontId="79" fillId="26" borderId="17" xfId="0" applyFont="1" applyFill="1" applyBorder="1" applyAlignment="1">
      <alignment horizontal="center" vertical="center" wrapText="1" shrinkToFit="1"/>
    </xf>
    <xf numFmtId="0" fontId="79" fillId="26" borderId="18" xfId="0" applyFont="1" applyFill="1" applyBorder="1" applyAlignment="1">
      <alignment horizontal="center" vertical="center" wrapText="1" shrinkToFit="1"/>
    </xf>
    <xf numFmtId="0" fontId="79" fillId="26" borderId="19" xfId="0" applyFont="1" applyFill="1" applyBorder="1" applyAlignment="1">
      <alignment horizontal="center" vertical="center" wrapText="1" shrinkToFit="1"/>
    </xf>
    <xf numFmtId="0" fontId="79" fillId="26" borderId="93" xfId="0" applyFont="1" applyFill="1" applyBorder="1" applyAlignment="1">
      <alignment horizontal="center" vertical="center" wrapText="1" shrinkToFit="1"/>
    </xf>
    <xf numFmtId="0" fontId="79" fillId="26" borderId="93" xfId="0" applyFont="1" applyFill="1" applyBorder="1" applyAlignment="1">
      <alignment horizontal="center" vertical="center" shrinkToFit="1"/>
    </xf>
    <xf numFmtId="0" fontId="79" fillId="26" borderId="17" xfId="0" applyFont="1" applyFill="1" applyBorder="1" applyAlignment="1">
      <alignment horizontal="center" vertical="center" shrinkToFit="1"/>
    </xf>
    <xf numFmtId="0" fontId="79" fillId="26" borderId="93" xfId="0" applyFont="1" applyFill="1" applyBorder="1" applyAlignment="1">
      <alignment horizontal="center" vertical="center" wrapText="1"/>
    </xf>
    <xf numFmtId="0" fontId="79" fillId="26" borderId="117" xfId="0" applyFont="1" applyFill="1" applyBorder="1" applyAlignment="1">
      <alignment horizontal="center" vertical="center" wrapText="1"/>
    </xf>
    <xf numFmtId="0" fontId="79" fillId="26" borderId="140" xfId="0" applyFont="1" applyFill="1" applyBorder="1" applyAlignment="1">
      <alignment horizontal="center" vertical="center" wrapText="1"/>
    </xf>
    <xf numFmtId="0" fontId="79" fillId="26" borderId="19" xfId="0" applyFont="1" applyFill="1" applyBorder="1" applyAlignment="1">
      <alignment horizontal="center" vertical="center" wrapText="1"/>
    </xf>
    <xf numFmtId="0" fontId="79" fillId="26" borderId="93" xfId="0" applyFont="1" applyFill="1" applyBorder="1" applyAlignment="1">
      <alignment horizontal="center" vertical="center" textRotation="255"/>
    </xf>
    <xf numFmtId="0" fontId="79" fillId="26" borderId="17" xfId="0" applyFont="1" applyFill="1" applyBorder="1" applyAlignment="1">
      <alignment horizontal="center" vertical="center"/>
    </xf>
    <xf numFmtId="0" fontId="79" fillId="26" borderId="18" xfId="0" applyFont="1" applyFill="1" applyBorder="1" applyAlignment="1">
      <alignment horizontal="center" vertical="center"/>
    </xf>
    <xf numFmtId="0" fontId="79" fillId="0" borderId="10" xfId="0" applyFont="1" applyFill="1" applyBorder="1" applyAlignment="1">
      <alignment vertical="center" wrapText="1"/>
    </xf>
    <xf numFmtId="0" fontId="79" fillId="0" borderId="20" xfId="0" applyFont="1" applyFill="1" applyBorder="1" applyAlignment="1">
      <alignment horizontal="center" vertical="center"/>
    </xf>
    <xf numFmtId="0" fontId="79" fillId="0" borderId="28" xfId="0" applyFont="1" applyFill="1" applyBorder="1" applyAlignment="1">
      <alignment horizontal="center" vertical="center"/>
    </xf>
    <xf numFmtId="0" fontId="79" fillId="0" borderId="28" xfId="0" applyFont="1" applyFill="1" applyBorder="1" applyAlignment="1" applyProtection="1">
      <alignment horizontal="center" vertical="center"/>
      <protection locked="0"/>
    </xf>
    <xf numFmtId="0" fontId="79" fillId="0" borderId="30" xfId="0" applyFont="1" applyFill="1" applyBorder="1" applyAlignment="1" applyProtection="1">
      <alignment horizontal="center" vertical="center"/>
      <protection locked="0"/>
    </xf>
    <xf numFmtId="0" fontId="79" fillId="0" borderId="10" xfId="0" applyFont="1" applyFill="1" applyBorder="1" applyAlignment="1" applyProtection="1">
      <alignment vertical="center" wrapText="1"/>
      <protection locked="0"/>
    </xf>
    <xf numFmtId="0" fontId="67" fillId="0" borderId="12" xfId="0" applyFont="1" applyFill="1" applyBorder="1" applyAlignment="1">
      <alignment vertical="center" wrapText="1"/>
    </xf>
    <xf numFmtId="38" fontId="79" fillId="0" borderId="10" xfId="34" applyFont="1" applyFill="1" applyBorder="1" applyAlignment="1" applyProtection="1">
      <alignment vertical="center" shrinkToFit="1"/>
      <protection locked="0"/>
    </xf>
    <xf numFmtId="40" fontId="79" fillId="0" borderId="23" xfId="34" applyNumberFormat="1" applyFont="1" applyFill="1" applyBorder="1" applyAlignment="1" applyProtection="1">
      <alignment vertical="center" shrinkToFit="1"/>
      <protection locked="0"/>
    </xf>
    <xf numFmtId="0" fontId="67" fillId="28" borderId="95" xfId="0" applyFont="1" applyFill="1" applyBorder="1" applyAlignment="1" applyProtection="1">
      <alignment horizontal="center" vertical="center"/>
      <protection locked="0"/>
    </xf>
    <xf numFmtId="0" fontId="86" fillId="28" borderId="11" xfId="0" applyFont="1" applyFill="1" applyBorder="1" applyAlignment="1" applyProtection="1">
      <alignment horizontal="center" vertical="center"/>
      <protection locked="0"/>
    </xf>
    <xf numFmtId="10" fontId="79" fillId="0" borderId="10" xfId="28" applyNumberFormat="1" applyFont="1" applyFill="1" applyBorder="1" applyAlignment="1">
      <alignment vertical="center" shrinkToFit="1"/>
    </xf>
    <xf numFmtId="0" fontId="79" fillId="28" borderId="37" xfId="0" applyFont="1" applyFill="1" applyBorder="1" applyAlignment="1" applyProtection="1">
      <alignment horizontal="center" vertical="center"/>
      <protection locked="0"/>
    </xf>
    <xf numFmtId="0" fontId="79" fillId="28" borderId="37" xfId="0" applyFont="1" applyFill="1" applyBorder="1" applyAlignment="1">
      <alignment horizontal="center" vertical="center"/>
    </xf>
    <xf numFmtId="0" fontId="67" fillId="0" borderId="37" xfId="0" applyFont="1" applyFill="1" applyBorder="1">
      <alignment vertical="center"/>
    </xf>
    <xf numFmtId="0" fontId="67" fillId="0" borderId="37" xfId="0" applyFont="1" applyFill="1" applyBorder="1" applyAlignment="1">
      <alignment horizontal="center" vertical="center"/>
    </xf>
    <xf numFmtId="0" fontId="67" fillId="0" borderId="37" xfId="0" applyFont="1" applyFill="1" applyBorder="1" applyAlignment="1">
      <alignment vertical="center"/>
    </xf>
    <xf numFmtId="177" fontId="79" fillId="0" borderId="23" xfId="0" applyNumberFormat="1" applyFont="1" applyFill="1" applyBorder="1">
      <alignment vertical="center"/>
    </xf>
    <xf numFmtId="0" fontId="67" fillId="0" borderId="11" xfId="0" applyFont="1" applyFill="1" applyBorder="1" applyAlignment="1">
      <alignment vertical="center"/>
    </xf>
    <xf numFmtId="0" fontId="79" fillId="0" borderId="12" xfId="0" applyFont="1" applyFill="1" applyBorder="1" applyAlignment="1">
      <alignment horizontal="left" vertical="center"/>
    </xf>
    <xf numFmtId="0" fontId="79" fillId="0" borderId="37" xfId="0" applyFont="1" applyFill="1" applyBorder="1" applyAlignment="1">
      <alignment horizontal="center" vertical="center"/>
    </xf>
    <xf numFmtId="0" fontId="79" fillId="0" borderId="37" xfId="0" applyFont="1" applyFill="1" applyBorder="1" applyAlignment="1">
      <alignment horizontal="left" vertical="center"/>
    </xf>
    <xf numFmtId="177" fontId="79" fillId="0" borderId="142" xfId="34" applyNumberFormat="1" applyFont="1" applyFill="1" applyBorder="1" applyAlignment="1">
      <alignment vertical="center"/>
    </xf>
    <xf numFmtId="0" fontId="79" fillId="25" borderId="94" xfId="0" applyFont="1" applyFill="1" applyBorder="1">
      <alignment vertical="center"/>
    </xf>
    <xf numFmtId="0" fontId="67" fillId="25" borderId="45" xfId="0" applyFont="1" applyFill="1" applyBorder="1">
      <alignment vertical="center"/>
    </xf>
    <xf numFmtId="0" fontId="67" fillId="25" borderId="24" xfId="0" applyFont="1" applyFill="1" applyBorder="1">
      <alignment vertical="center"/>
    </xf>
    <xf numFmtId="0" fontId="67" fillId="25" borderId="25" xfId="0" applyFont="1" applyFill="1" applyBorder="1">
      <alignment vertical="center"/>
    </xf>
    <xf numFmtId="0" fontId="67" fillId="26" borderId="57" xfId="0" applyFont="1" applyFill="1" applyBorder="1" applyAlignment="1">
      <alignment horizontal="center" vertical="center" wrapText="1"/>
    </xf>
    <xf numFmtId="0" fontId="79" fillId="26" borderId="12" xfId="0" applyFont="1" applyFill="1" applyBorder="1" applyAlignment="1" applyProtection="1">
      <alignment horizontal="left" vertical="top" textRotation="255"/>
      <protection locked="0"/>
    </xf>
    <xf numFmtId="0" fontId="79" fillId="26" borderId="23" xfId="0" applyFont="1" applyFill="1" applyBorder="1" applyAlignment="1">
      <alignment vertical="center" wrapText="1"/>
    </xf>
    <xf numFmtId="0" fontId="79" fillId="26" borderId="17" xfId="0" applyFont="1" applyFill="1" applyBorder="1" applyAlignment="1">
      <alignment horizontal="center" vertical="center" wrapText="1"/>
    </xf>
    <xf numFmtId="0" fontId="79" fillId="26" borderId="16" xfId="0" applyFont="1" applyFill="1" applyBorder="1" applyAlignment="1">
      <alignment horizontal="center" vertical="center" wrapText="1"/>
    </xf>
    <xf numFmtId="0" fontId="79" fillId="26" borderId="102" xfId="0" applyFont="1" applyFill="1" applyBorder="1" applyAlignment="1">
      <alignment horizontal="center" vertical="center" textRotation="255"/>
    </xf>
    <xf numFmtId="0" fontId="66" fillId="26" borderId="93" xfId="0" applyFont="1" applyFill="1" applyBorder="1" applyAlignment="1" applyProtection="1">
      <alignment horizontal="center" vertical="top" textRotation="255" wrapText="1"/>
      <protection locked="0"/>
    </xf>
    <xf numFmtId="40" fontId="79" fillId="0" borderId="12" xfId="34" applyNumberFormat="1" applyFont="1" applyFill="1" applyBorder="1" applyAlignment="1" applyProtection="1">
      <alignment vertical="center" shrinkToFit="1"/>
      <protection locked="0"/>
    </xf>
    <xf numFmtId="0" fontId="79" fillId="25" borderId="95" xfId="0" applyFont="1" applyFill="1" applyBorder="1" applyAlignment="1" applyProtection="1">
      <alignment horizontal="center" vertical="center"/>
      <protection locked="0"/>
    </xf>
    <xf numFmtId="0" fontId="86" fillId="25" borderId="11" xfId="0" applyFont="1" applyFill="1" applyBorder="1" applyAlignment="1" applyProtection="1">
      <alignment horizontal="center" vertical="center"/>
      <protection locked="0"/>
    </xf>
    <xf numFmtId="179" fontId="79" fillId="0" borderId="10" xfId="28" applyNumberFormat="1" applyFont="1" applyFill="1" applyBorder="1" applyAlignment="1">
      <alignment vertical="center" shrinkToFit="1"/>
    </xf>
    <xf numFmtId="0" fontId="79" fillId="25" borderId="37" xfId="0" applyFont="1" applyFill="1" applyBorder="1" applyAlignment="1" applyProtection="1">
      <alignment horizontal="center" vertical="center"/>
      <protection locked="0"/>
    </xf>
    <xf numFmtId="0" fontId="70" fillId="32" borderId="142" xfId="0" applyFont="1" applyFill="1" applyBorder="1" applyAlignment="1">
      <alignment horizontal="center" vertical="center"/>
    </xf>
    <xf numFmtId="0" fontId="70" fillId="33" borderId="26" xfId="0" applyFont="1" applyFill="1" applyBorder="1">
      <alignment vertical="center"/>
    </xf>
    <xf numFmtId="0" fontId="70" fillId="33" borderId="31" xfId="0" applyFont="1" applyFill="1" applyBorder="1">
      <alignment vertical="center"/>
    </xf>
    <xf numFmtId="0" fontId="70" fillId="33" borderId="32" xfId="0" applyFont="1" applyFill="1" applyBorder="1">
      <alignment vertical="center"/>
    </xf>
    <xf numFmtId="0" fontId="86" fillId="25" borderId="53" xfId="0" applyFont="1" applyFill="1" applyBorder="1" applyAlignment="1" applyProtection="1">
      <alignment horizontal="center" vertical="center"/>
      <protection locked="0"/>
    </xf>
    <xf numFmtId="0" fontId="68" fillId="0" borderId="62" xfId="0" applyFont="1" applyFill="1" applyBorder="1" applyAlignment="1">
      <alignment vertical="center"/>
    </xf>
    <xf numFmtId="0" fontId="79" fillId="25" borderId="52" xfId="0" applyFont="1" applyFill="1" applyBorder="1" applyAlignment="1" applyProtection="1">
      <alignment horizontal="center" vertical="center"/>
      <protection locked="0"/>
    </xf>
    <xf numFmtId="0" fontId="68" fillId="0" borderId="52" xfId="0" applyFont="1" applyFill="1" applyBorder="1" applyAlignment="1">
      <alignment vertical="center"/>
    </xf>
    <xf numFmtId="0" fontId="68" fillId="0" borderId="52" xfId="0" applyFont="1" applyFill="1" applyBorder="1" applyAlignment="1" applyProtection="1">
      <alignment vertical="center"/>
      <protection locked="0"/>
    </xf>
    <xf numFmtId="0" fontId="67" fillId="0" borderId="52" xfId="0" applyFont="1" applyFill="1" applyBorder="1">
      <alignment vertical="center"/>
    </xf>
    <xf numFmtId="0" fontId="67" fillId="0" borderId="52" xfId="0" applyFont="1" applyFill="1" applyBorder="1" applyAlignment="1">
      <alignment horizontal="center" vertical="center"/>
    </xf>
    <xf numFmtId="0" fontId="67" fillId="0" borderId="52" xfId="0" applyFont="1" applyFill="1" applyBorder="1" applyAlignment="1">
      <alignment vertical="center"/>
    </xf>
    <xf numFmtId="177" fontId="79" fillId="0" borderId="27" xfId="0" applyNumberFormat="1" applyFont="1" applyFill="1" applyBorder="1">
      <alignment vertical="center"/>
    </xf>
    <xf numFmtId="0" fontId="41" fillId="0" borderId="0" xfId="0" applyFont="1" applyAlignment="1">
      <alignment horizontal="left" vertical="center" wrapText="1"/>
    </xf>
    <xf numFmtId="0" fontId="71" fillId="26" borderId="138" xfId="0" applyFont="1" applyFill="1" applyBorder="1" applyAlignment="1">
      <alignment vertical="center" wrapText="1"/>
    </xf>
    <xf numFmtId="0" fontId="71" fillId="26" borderId="104" xfId="0" applyFont="1" applyFill="1" applyBorder="1" applyAlignment="1">
      <alignment vertical="center" wrapText="1"/>
    </xf>
    <xf numFmtId="0" fontId="71" fillId="26" borderId="105" xfId="0" applyFont="1" applyFill="1" applyBorder="1" applyAlignment="1">
      <alignment vertical="center" wrapText="1"/>
    </xf>
    <xf numFmtId="0" fontId="71" fillId="26" borderId="156" xfId="0" applyFont="1" applyFill="1" applyBorder="1" applyAlignment="1">
      <alignment vertical="center" wrapText="1"/>
    </xf>
    <xf numFmtId="0" fontId="71" fillId="26" borderId="38" xfId="0" applyFont="1" applyFill="1" applyBorder="1" applyAlignment="1">
      <alignment vertical="center" wrapText="1"/>
    </xf>
    <xf numFmtId="0" fontId="71" fillId="26" borderId="107" xfId="0" applyFont="1" applyFill="1" applyBorder="1" applyAlignment="1">
      <alignment vertical="center" wrapText="1"/>
    </xf>
    <xf numFmtId="0" fontId="89" fillId="0" borderId="0" xfId="0" applyFont="1" applyAlignment="1">
      <alignment horizontal="right" vertical="center" wrapText="1"/>
    </xf>
    <xf numFmtId="0" fontId="26" fillId="0" borderId="0" xfId="0" applyFont="1" applyAlignment="1">
      <alignment horizontal="left" vertical="top"/>
    </xf>
    <xf numFmtId="0" fontId="90" fillId="0" borderId="0" xfId="0" applyFont="1">
      <alignment vertical="center"/>
    </xf>
    <xf numFmtId="0" fontId="91" fillId="0" borderId="0" xfId="0" applyFont="1" applyAlignment="1">
      <alignment horizontal="right" vertical="center" wrapText="1"/>
    </xf>
    <xf numFmtId="179" fontId="29" fillId="0" borderId="154" xfId="28" applyNumberFormat="1" applyFont="1" applyFill="1" applyBorder="1" applyAlignment="1">
      <alignment vertical="center" wrapText="1"/>
    </xf>
    <xf numFmtId="179" fontId="29" fillId="0" borderId="24" xfId="28" applyNumberFormat="1" applyFont="1" applyFill="1" applyBorder="1" applyAlignment="1">
      <alignment vertical="center" wrapText="1"/>
    </xf>
    <xf numFmtId="179" fontId="29" fillId="0" borderId="22" xfId="28" applyNumberFormat="1" applyFont="1" applyFill="1" applyBorder="1" applyAlignment="1">
      <alignment vertical="center" wrapText="1"/>
    </xf>
    <xf numFmtId="179" fontId="29" fillId="0" borderId="53" xfId="28" applyNumberFormat="1" applyFont="1" applyFill="1" applyBorder="1" applyAlignment="1">
      <alignment vertical="center" wrapText="1"/>
    </xf>
    <xf numFmtId="179" fontId="29" fillId="0" borderId="52" xfId="28" applyNumberFormat="1" applyFont="1" applyFill="1" applyBorder="1" applyAlignment="1">
      <alignment vertical="center" wrapText="1"/>
    </xf>
    <xf numFmtId="179" fontId="29" fillId="0" borderId="27" xfId="28" applyNumberFormat="1" applyFont="1" applyFill="1" applyBorder="1" applyAlignment="1">
      <alignment vertical="center" wrapText="1"/>
    </xf>
    <xf numFmtId="0" fontId="66" fillId="0" borderId="0" xfId="0" applyFont="1" applyFill="1" applyBorder="1" applyAlignment="1">
      <alignment horizontal="left" vertical="center" wrapText="1"/>
    </xf>
    <xf numFmtId="0" fontId="66" fillId="0" borderId="0" xfId="0" applyFont="1" applyFill="1" applyBorder="1" applyAlignment="1">
      <alignment vertical="center" wrapText="1"/>
    </xf>
    <xf numFmtId="0" fontId="68" fillId="0" borderId="0" xfId="0" applyFont="1" applyFill="1" applyBorder="1" applyAlignment="1" applyProtection="1">
      <alignment vertical="center"/>
      <protection locked="0"/>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2"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2" fillId="34" borderId="10" xfId="0" applyNumberFormat="1" applyFont="1" applyFill="1" applyBorder="1">
      <alignment vertical="center"/>
    </xf>
    <xf numFmtId="176" fontId="32" fillId="34" borderId="29" xfId="0" applyNumberFormat="1" applyFont="1" applyFill="1" applyBorder="1">
      <alignment vertical="center"/>
    </xf>
    <xf numFmtId="180" fontId="32" fillId="30" borderId="10" xfId="0" applyNumberFormat="1" applyFont="1" applyFill="1" applyBorder="1">
      <alignment vertical="center"/>
    </xf>
    <xf numFmtId="180" fontId="32" fillId="30" borderId="29" xfId="0" applyNumberFormat="1" applyFont="1" applyFill="1" applyBorder="1">
      <alignment vertical="center"/>
    </xf>
    <xf numFmtId="0" fontId="94" fillId="0" borderId="0" xfId="0" applyFont="1" applyFill="1">
      <alignment vertical="center"/>
    </xf>
    <xf numFmtId="0" fontId="95" fillId="0" borderId="0" xfId="0" applyFont="1" applyFill="1">
      <alignment vertical="center"/>
    </xf>
    <xf numFmtId="0" fontId="96" fillId="0" borderId="10" xfId="0" applyFont="1" applyFill="1" applyBorder="1" applyAlignment="1">
      <alignment vertical="center"/>
    </xf>
    <xf numFmtId="0" fontId="95" fillId="0" borderId="0" xfId="0" applyFont="1" applyFill="1" applyBorder="1" applyAlignment="1">
      <alignment vertical="center"/>
    </xf>
    <xf numFmtId="0" fontId="95" fillId="0" borderId="0" xfId="0" applyFont="1">
      <alignment vertical="center"/>
    </xf>
    <xf numFmtId="0" fontId="98" fillId="0" borderId="0" xfId="0" applyFont="1" applyFill="1">
      <alignment vertical="center"/>
    </xf>
    <xf numFmtId="0" fontId="95" fillId="0" borderId="0" xfId="0" applyFont="1" applyFill="1" applyBorder="1">
      <alignment vertical="center"/>
    </xf>
    <xf numFmtId="0" fontId="95" fillId="0" borderId="0" xfId="0" applyFont="1" applyFill="1" applyBorder="1" applyProtection="1">
      <alignment vertical="center"/>
      <protection locked="0"/>
    </xf>
    <xf numFmtId="0" fontId="95" fillId="0" borderId="0" xfId="0" applyFont="1" applyProtection="1">
      <alignment vertical="center"/>
      <protection locked="0"/>
    </xf>
    <xf numFmtId="0" fontId="96" fillId="0" borderId="78" xfId="0" applyFont="1" applyFill="1" applyBorder="1">
      <alignment vertical="center"/>
    </xf>
    <xf numFmtId="0" fontId="96" fillId="0" borderId="12" xfId="0" applyFont="1" applyFill="1" applyBorder="1">
      <alignment vertical="center"/>
    </xf>
    <xf numFmtId="0" fontId="96" fillId="0" borderId="37" xfId="0" applyFont="1" applyFill="1" applyBorder="1">
      <alignment vertical="center"/>
    </xf>
    <xf numFmtId="0" fontId="96" fillId="0" borderId="11" xfId="0" applyFont="1" applyBorder="1">
      <alignment vertical="center"/>
    </xf>
    <xf numFmtId="0" fontId="96" fillId="0" borderId="0" xfId="0" applyFont="1" applyFill="1" applyBorder="1" applyAlignment="1">
      <alignment horizontal="left" vertical="center" wrapText="1"/>
    </xf>
    <xf numFmtId="0" fontId="96" fillId="0" borderId="0" xfId="0" applyFont="1" applyAlignment="1">
      <alignment horizontal="left" vertical="center" wrapText="1"/>
    </xf>
    <xf numFmtId="49" fontId="98" fillId="0" borderId="0" xfId="0" applyNumberFormat="1" applyFont="1" applyFill="1">
      <alignment vertical="center"/>
    </xf>
    <xf numFmtId="0" fontId="95" fillId="0" borderId="0" xfId="0" applyFont="1" applyFill="1" applyAlignment="1">
      <alignment vertical="center"/>
    </xf>
    <xf numFmtId="49" fontId="95" fillId="0" borderId="0" xfId="0" applyNumberFormat="1" applyFont="1" applyFill="1">
      <alignment vertical="center"/>
    </xf>
    <xf numFmtId="0" fontId="96" fillId="0" borderId="0" xfId="0" applyFont="1" applyFill="1">
      <alignment vertical="center"/>
    </xf>
    <xf numFmtId="0" fontId="102" fillId="0" borderId="0" xfId="0" applyFont="1">
      <alignment vertical="center"/>
    </xf>
    <xf numFmtId="0" fontId="104" fillId="0" borderId="0" xfId="0" applyFont="1">
      <alignment vertical="center"/>
    </xf>
    <xf numFmtId="0" fontId="105" fillId="32" borderId="142" xfId="0" applyFont="1" applyFill="1" applyBorder="1" applyAlignment="1">
      <alignment horizontal="center" vertical="center"/>
    </xf>
    <xf numFmtId="0" fontId="95" fillId="0" borderId="33" xfId="0" applyFont="1" applyFill="1" applyBorder="1">
      <alignment vertical="center"/>
    </xf>
    <xf numFmtId="0" fontId="104" fillId="0" borderId="0" xfId="0" applyFont="1" applyFill="1">
      <alignment vertical="center"/>
    </xf>
    <xf numFmtId="0" fontId="96" fillId="0" borderId="33" xfId="0" applyFont="1" applyBorder="1" applyAlignment="1">
      <alignment horizontal="center" vertical="center"/>
    </xf>
    <xf numFmtId="0" fontId="106" fillId="0" borderId="0" xfId="0" applyFont="1" applyFill="1" applyBorder="1" applyAlignment="1">
      <alignment vertical="center" wrapText="1" shrinkToFit="1"/>
    </xf>
    <xf numFmtId="0" fontId="106" fillId="0" borderId="18" xfId="0" applyFont="1" applyBorder="1" applyAlignment="1">
      <alignment vertical="center" shrinkToFit="1"/>
    </xf>
    <xf numFmtId="0" fontId="106" fillId="0" borderId="0" xfId="0" applyFont="1" applyBorder="1" applyAlignment="1">
      <alignment vertical="center" shrinkToFit="1"/>
    </xf>
    <xf numFmtId="0" fontId="106" fillId="0" borderId="0" xfId="0" applyFont="1" applyFill="1" applyBorder="1">
      <alignment vertical="center"/>
    </xf>
    <xf numFmtId="176" fontId="106" fillId="0" borderId="0" xfId="0" applyNumberFormat="1" applyFont="1" applyFill="1" applyBorder="1" applyAlignment="1" applyProtection="1">
      <alignment vertical="center"/>
      <protection locked="0"/>
    </xf>
    <xf numFmtId="176" fontId="106" fillId="0" borderId="21" xfId="0" applyNumberFormat="1" applyFont="1" applyFill="1" applyBorder="1" applyAlignment="1" applyProtection="1">
      <alignment vertical="center"/>
      <protection locked="0"/>
    </xf>
    <xf numFmtId="0" fontId="96" fillId="0" borderId="0" xfId="0" applyFont="1" applyFill="1" applyBorder="1" applyAlignment="1">
      <alignment horizontal="center" vertical="center"/>
    </xf>
    <xf numFmtId="0" fontId="95" fillId="0" borderId="33" xfId="0" applyFont="1" applyBorder="1" applyAlignment="1">
      <alignment horizontal="center" vertical="center"/>
    </xf>
    <xf numFmtId="0" fontId="106" fillId="26" borderId="11" xfId="0" applyFont="1" applyFill="1" applyBorder="1" applyAlignment="1">
      <alignment vertical="center" shrinkToFit="1"/>
    </xf>
    <xf numFmtId="0" fontId="106" fillId="0" borderId="14" xfId="0" applyFont="1" applyBorder="1" applyAlignment="1">
      <alignment vertical="center" shrinkToFit="1"/>
    </xf>
    <xf numFmtId="2" fontId="106" fillId="0" borderId="21" xfId="0" applyNumberFormat="1" applyFont="1" applyBorder="1" applyAlignment="1">
      <alignment vertical="center" shrinkToFit="1"/>
    </xf>
    <xf numFmtId="0" fontId="106" fillId="0" borderId="21" xfId="0" applyFont="1" applyBorder="1" applyAlignment="1">
      <alignment vertical="center" shrinkToFit="1"/>
    </xf>
    <xf numFmtId="0" fontId="106" fillId="0" borderId="15" xfId="0" applyFont="1" applyBorder="1" applyAlignment="1">
      <alignment vertical="center" shrinkToFit="1"/>
    </xf>
    <xf numFmtId="0" fontId="106" fillId="26" borderId="66" xfId="0" applyFont="1" applyFill="1" applyBorder="1" applyAlignment="1">
      <alignment vertical="center" shrinkToFit="1"/>
    </xf>
    <xf numFmtId="0" fontId="106" fillId="0" borderId="33" xfId="0" applyFont="1" applyBorder="1" applyAlignment="1">
      <alignment horizontal="right" vertical="center" shrinkToFit="1"/>
    </xf>
    <xf numFmtId="0" fontId="106" fillId="0" borderId="16" xfId="0" applyFont="1" applyBorder="1" applyAlignment="1">
      <alignment vertical="center" shrinkToFit="1"/>
    </xf>
    <xf numFmtId="0" fontId="109" fillId="26" borderId="19" xfId="0" applyFont="1" applyFill="1" applyBorder="1" applyAlignment="1">
      <alignment vertical="center"/>
    </xf>
    <xf numFmtId="0" fontId="110" fillId="0" borderId="0" xfId="0" applyFont="1" applyBorder="1" applyAlignment="1">
      <alignment horizontal="left" vertical="center"/>
    </xf>
    <xf numFmtId="0" fontId="96" fillId="0" borderId="37" xfId="0" applyFont="1" applyFill="1" applyBorder="1" applyAlignment="1">
      <alignment horizontal="center" vertical="center"/>
    </xf>
    <xf numFmtId="0" fontId="102" fillId="0" borderId="37" xfId="0" applyFont="1" applyBorder="1">
      <alignment vertical="center"/>
    </xf>
    <xf numFmtId="0" fontId="96" fillId="0" borderId="33" xfId="0" applyFont="1" applyFill="1" applyBorder="1" applyAlignment="1">
      <alignment horizontal="center" vertical="center"/>
    </xf>
    <xf numFmtId="0" fontId="102" fillId="0" borderId="0" xfId="0" applyFont="1" applyBorder="1">
      <alignment vertical="center"/>
    </xf>
    <xf numFmtId="0" fontId="111" fillId="0" borderId="21" xfId="0" applyFont="1" applyFill="1" applyBorder="1" applyAlignment="1">
      <alignment vertical="center"/>
    </xf>
    <xf numFmtId="0" fontId="96" fillId="0" borderId="21" xfId="0" applyFont="1" applyFill="1" applyBorder="1" applyAlignment="1"/>
    <xf numFmtId="0" fontId="96" fillId="0" borderId="0" xfId="0" applyFont="1" applyFill="1" applyBorder="1" applyAlignment="1"/>
    <xf numFmtId="0" fontId="96" fillId="0" borderId="0" xfId="0" applyFont="1" applyAlignment="1"/>
    <xf numFmtId="0" fontId="99" fillId="0" borderId="0" xfId="0" applyFont="1" applyFill="1" applyBorder="1" applyAlignment="1">
      <alignment vertical="center"/>
    </xf>
    <xf numFmtId="0" fontId="99" fillId="0" borderId="0" xfId="0" applyFont="1" applyFill="1" applyBorder="1" applyAlignment="1"/>
    <xf numFmtId="0" fontId="99" fillId="0" borderId="0" xfId="0" applyFont="1" applyAlignment="1"/>
    <xf numFmtId="0" fontId="99" fillId="0" borderId="0" xfId="0" applyFont="1" applyFill="1" applyAlignment="1">
      <alignment horizontal="right" vertical="top"/>
    </xf>
    <xf numFmtId="0" fontId="99" fillId="0" borderId="0" xfId="0" applyFont="1" applyFill="1" applyBorder="1" applyAlignment="1">
      <alignment vertical="center" wrapText="1"/>
    </xf>
    <xf numFmtId="0" fontId="68" fillId="29" borderId="37" xfId="0" applyFont="1" applyFill="1" applyBorder="1" applyAlignment="1" applyProtection="1">
      <alignment vertical="center"/>
      <protection locked="0"/>
    </xf>
    <xf numFmtId="0" fontId="68" fillId="0" borderId="11" xfId="0" applyFont="1" applyFill="1" applyBorder="1" applyAlignment="1" applyProtection="1">
      <alignment vertical="center"/>
      <protection locked="0"/>
    </xf>
    <xf numFmtId="0" fontId="68" fillId="26" borderId="11" xfId="0" applyFont="1" applyFill="1" applyBorder="1" applyAlignment="1" applyProtection="1">
      <alignment vertical="center"/>
      <protection locked="0"/>
    </xf>
    <xf numFmtId="0" fontId="68" fillId="29" borderId="33" xfId="0" applyFont="1" applyFill="1" applyBorder="1" applyAlignment="1" applyProtection="1">
      <alignment vertical="center"/>
      <protection locked="0"/>
    </xf>
    <xf numFmtId="0" fontId="68" fillId="29" borderId="0" xfId="0" applyFont="1" applyFill="1" applyBorder="1" applyAlignment="1" applyProtection="1">
      <alignment vertical="center"/>
      <protection locked="0"/>
    </xf>
    <xf numFmtId="0" fontId="66" fillId="29" borderId="0" xfId="0" applyFont="1" applyFill="1" applyBorder="1" applyAlignment="1" applyProtection="1">
      <alignment vertical="center"/>
      <protection locked="0"/>
    </xf>
    <xf numFmtId="0" fontId="66" fillId="0" borderId="33" xfId="0" applyFont="1" applyFill="1" applyBorder="1" applyAlignment="1" applyProtection="1">
      <alignment vertical="center"/>
      <protection locked="0"/>
    </xf>
    <xf numFmtId="0" fontId="95" fillId="0" borderId="106" xfId="0" applyFont="1" applyFill="1" applyBorder="1">
      <alignment vertical="center"/>
    </xf>
    <xf numFmtId="0" fontId="95" fillId="0" borderId="106" xfId="0" applyFont="1" applyBorder="1">
      <alignment vertical="center"/>
    </xf>
    <xf numFmtId="0" fontId="51" fillId="0" borderId="0" xfId="0" applyFont="1" applyBorder="1">
      <alignment vertical="center"/>
    </xf>
    <xf numFmtId="0" fontId="112" fillId="26" borderId="0" xfId="0" applyFont="1" applyFill="1" applyBorder="1" applyAlignment="1">
      <alignment vertical="center" wrapText="1"/>
    </xf>
    <xf numFmtId="0" fontId="94" fillId="26" borderId="0" xfId="0" applyFont="1" applyFill="1" applyBorder="1" applyAlignment="1">
      <alignment vertical="center"/>
    </xf>
    <xf numFmtId="0" fontId="112" fillId="26" borderId="0" xfId="0" applyFont="1" applyFill="1" applyAlignment="1">
      <alignment vertical="center" wrapText="1"/>
    </xf>
    <xf numFmtId="0" fontId="94" fillId="26" borderId="0" xfId="0" applyFont="1" applyFill="1" applyBorder="1" applyAlignment="1">
      <alignment vertical="center" wrapText="1"/>
    </xf>
    <xf numFmtId="0" fontId="112" fillId="29" borderId="94" xfId="0" applyFont="1" applyFill="1" applyBorder="1" applyAlignment="1">
      <alignment vertical="center" wrapText="1"/>
    </xf>
    <xf numFmtId="0" fontId="112" fillId="29" borderId="35" xfId="0" applyFont="1" applyFill="1" applyBorder="1" applyAlignment="1">
      <alignment vertical="center" wrapText="1"/>
    </xf>
    <xf numFmtId="0" fontId="112" fillId="29" borderId="61" xfId="0" applyFont="1" applyFill="1" applyBorder="1" applyAlignment="1">
      <alignment vertical="center" wrapText="1"/>
    </xf>
    <xf numFmtId="0" fontId="94" fillId="26" borderId="37" xfId="0" applyFont="1" applyFill="1" applyBorder="1">
      <alignment vertical="center"/>
    </xf>
    <xf numFmtId="0" fontId="95" fillId="26" borderId="37" xfId="0" applyFont="1" applyFill="1" applyBorder="1">
      <alignment vertical="center"/>
    </xf>
    <xf numFmtId="0" fontId="95" fillId="26" borderId="11" xfId="0" applyFont="1" applyFill="1" applyBorder="1">
      <alignment vertical="center"/>
    </xf>
    <xf numFmtId="0" fontId="112" fillId="29" borderId="108" xfId="0" applyFont="1" applyFill="1" applyBorder="1" applyAlignment="1">
      <alignment vertical="center" wrapText="1"/>
    </xf>
    <xf numFmtId="0" fontId="94" fillId="26" borderId="106" xfId="0" applyFont="1" applyFill="1" applyBorder="1" applyAlignment="1">
      <alignment vertical="center"/>
    </xf>
    <xf numFmtId="0" fontId="112" fillId="26" borderId="106" xfId="0" applyFont="1" applyFill="1" applyBorder="1" applyAlignment="1">
      <alignment vertical="center" wrapText="1"/>
    </xf>
    <xf numFmtId="0" fontId="112" fillId="26" borderId="148" xfId="0" applyFont="1" applyFill="1" applyBorder="1" applyAlignment="1">
      <alignment vertical="center" wrapText="1"/>
    </xf>
    <xf numFmtId="0" fontId="99" fillId="26" borderId="0" xfId="0" applyFont="1" applyFill="1" applyBorder="1" applyAlignment="1">
      <alignment horizontal="right" vertical="top"/>
    </xf>
    <xf numFmtId="0" fontId="99" fillId="26" borderId="0" xfId="0" applyFont="1" applyFill="1" applyBorder="1" applyAlignment="1">
      <alignment vertical="top"/>
    </xf>
    <xf numFmtId="0" fontId="99" fillId="26" borderId="0" xfId="0" applyFont="1" applyFill="1" applyBorder="1" applyAlignment="1">
      <alignment horizontal="right" vertical="top" wrapText="1"/>
    </xf>
    <xf numFmtId="0" fontId="99" fillId="26" borderId="0" xfId="0" applyFont="1" applyFill="1" applyBorder="1" applyAlignment="1">
      <alignment vertical="top" wrapText="1"/>
    </xf>
    <xf numFmtId="0" fontId="99" fillId="26" borderId="0" xfId="0" applyFont="1" applyFill="1" applyAlignment="1">
      <alignment vertical="top" wrapText="1"/>
    </xf>
    <xf numFmtId="0" fontId="112" fillId="26" borderId="44" xfId="0" applyFont="1" applyFill="1" applyBorder="1" applyAlignment="1">
      <alignment vertical="center" wrapText="1"/>
    </xf>
    <xf numFmtId="0" fontId="112" fillId="26" borderId="45" xfId="0" applyFont="1" applyFill="1" applyBorder="1" applyAlignment="1">
      <alignment vertical="center" wrapText="1"/>
    </xf>
    <xf numFmtId="0" fontId="112" fillId="26" borderId="46" xfId="0" applyFont="1" applyFill="1" applyBorder="1" applyAlignment="1">
      <alignment vertical="center" wrapText="1"/>
    </xf>
    <xf numFmtId="0" fontId="112" fillId="26" borderId="35" xfId="0" applyFont="1" applyFill="1" applyBorder="1" applyAlignment="1">
      <alignment vertical="center" wrapText="1"/>
    </xf>
    <xf numFmtId="0" fontId="112" fillId="26" borderId="38" xfId="0" applyFont="1" applyFill="1" applyBorder="1" applyAlignment="1">
      <alignment vertical="center" wrapText="1"/>
    </xf>
    <xf numFmtId="0" fontId="112" fillId="0" borderId="35" xfId="0" applyFont="1" applyFill="1" applyBorder="1">
      <alignment vertical="center"/>
    </xf>
    <xf numFmtId="0" fontId="112" fillId="0" borderId="0" xfId="0" applyFont="1" applyFill="1" applyBorder="1">
      <alignment vertical="center"/>
    </xf>
    <xf numFmtId="0" fontId="112" fillId="0" borderId="0" xfId="0" applyFont="1" applyFill="1" applyBorder="1" applyAlignment="1">
      <alignment vertical="center" wrapText="1"/>
    </xf>
    <xf numFmtId="0" fontId="112" fillId="26" borderId="35" xfId="0" applyFont="1" applyFill="1" applyBorder="1">
      <alignment vertical="center"/>
    </xf>
    <xf numFmtId="0" fontId="114" fillId="26" borderId="0" xfId="0" applyFont="1" applyFill="1" applyBorder="1">
      <alignment vertical="center"/>
    </xf>
    <xf numFmtId="0" fontId="112" fillId="26" borderId="0" xfId="0" applyFont="1" applyFill="1" applyBorder="1">
      <alignment vertical="center"/>
    </xf>
    <xf numFmtId="0" fontId="112" fillId="0" borderId="108" xfId="0" applyFont="1" applyFill="1" applyBorder="1">
      <alignment vertical="center"/>
    </xf>
    <xf numFmtId="0" fontId="114" fillId="0" borderId="106" xfId="0" applyFont="1" applyFill="1" applyBorder="1">
      <alignment vertical="center"/>
    </xf>
    <xf numFmtId="0" fontId="112" fillId="0" borderId="106" xfId="0" applyFont="1" applyFill="1" applyBorder="1">
      <alignment vertical="center"/>
    </xf>
    <xf numFmtId="0" fontId="112" fillId="0" borderId="106" xfId="0" applyFont="1" applyFill="1" applyBorder="1" applyAlignment="1">
      <alignment vertical="center"/>
    </xf>
    <xf numFmtId="0" fontId="112" fillId="0" borderId="106" xfId="0" applyFont="1" applyFill="1" applyBorder="1" applyAlignment="1">
      <alignment horizontal="center" vertical="center"/>
    </xf>
    <xf numFmtId="0" fontId="112" fillId="0" borderId="106" xfId="0" applyFont="1" applyFill="1" applyBorder="1" applyAlignment="1" applyProtection="1">
      <alignment vertical="center" shrinkToFit="1"/>
      <protection locked="0"/>
    </xf>
    <xf numFmtId="0" fontId="114" fillId="0" borderId="106" xfId="0" applyFont="1" applyFill="1" applyBorder="1" applyAlignment="1">
      <alignment horizontal="center" vertical="center"/>
    </xf>
    <xf numFmtId="0" fontId="114" fillId="0" borderId="107" xfId="0" applyFont="1" applyBorder="1">
      <alignment vertical="center"/>
    </xf>
    <xf numFmtId="0" fontId="29" fillId="0" borderId="61" xfId="0" applyFont="1" applyBorder="1" applyAlignment="1">
      <alignment vertical="center" wrapText="1"/>
    </xf>
    <xf numFmtId="0" fontId="29" fillId="0" borderId="37" xfId="0" applyFont="1" applyBorder="1" applyAlignment="1">
      <alignment vertical="center" wrapText="1"/>
    </xf>
    <xf numFmtId="0" fontId="29" fillId="0" borderId="61" xfId="0" applyFont="1" applyBorder="1" applyAlignment="1">
      <alignment vertical="center"/>
    </xf>
    <xf numFmtId="0" fontId="29" fillId="0" borderId="36" xfId="0" applyFont="1" applyBorder="1" applyAlignment="1">
      <alignment vertical="center"/>
    </xf>
    <xf numFmtId="0" fontId="29" fillId="0" borderId="52" xfId="0" applyFont="1" applyBorder="1" applyAlignment="1">
      <alignment vertical="center" wrapText="1"/>
    </xf>
    <xf numFmtId="0" fontId="29" fillId="0" borderId="94" xfId="0" applyFont="1" applyBorder="1" applyAlignment="1">
      <alignment vertical="center"/>
    </xf>
    <xf numFmtId="0" fontId="29" fillId="0" borderId="24" xfId="0" applyFont="1" applyBorder="1" applyAlignment="1">
      <alignment vertical="center" wrapText="1"/>
    </xf>
    <xf numFmtId="0" fontId="53" fillId="0" borderId="0" xfId="0" applyFont="1" applyFill="1">
      <alignment vertical="center"/>
    </xf>
    <xf numFmtId="0" fontId="53" fillId="0" borderId="0" xfId="0" applyFont="1" applyFill="1" applyAlignment="1">
      <alignment vertical="center"/>
    </xf>
    <xf numFmtId="0" fontId="115" fillId="0" borderId="0" xfId="0" applyFont="1" applyFill="1" applyBorder="1" applyAlignment="1">
      <alignment horizontal="center" vertical="center"/>
    </xf>
    <xf numFmtId="0" fontId="115" fillId="0" borderId="0" xfId="0" applyFont="1" applyFill="1" applyBorder="1" applyAlignment="1">
      <alignment horizontal="left" vertical="center"/>
    </xf>
    <xf numFmtId="177" fontId="115" fillId="0" borderId="142" xfId="0" applyNumberFormat="1" applyFont="1" applyFill="1" applyBorder="1" applyAlignment="1">
      <alignment vertical="center"/>
    </xf>
    <xf numFmtId="0" fontId="51" fillId="0" borderId="18" xfId="0" applyFont="1" applyFill="1" applyBorder="1">
      <alignment vertical="center"/>
    </xf>
    <xf numFmtId="0" fontId="51" fillId="0" borderId="0" xfId="0" applyFont="1" applyFill="1" applyAlignment="1">
      <alignment horizontal="right" vertical="center"/>
    </xf>
    <xf numFmtId="0" fontId="51" fillId="0" borderId="14" xfId="0" applyFont="1" applyFill="1" applyBorder="1">
      <alignment vertical="center"/>
    </xf>
    <xf numFmtId="0" fontId="115" fillId="26" borderId="15" xfId="0" applyFont="1" applyFill="1" applyBorder="1" applyAlignment="1">
      <alignment vertical="center" wrapText="1" shrinkToFit="1"/>
    </xf>
    <xf numFmtId="0" fontId="115" fillId="26" borderId="17" xfId="0" applyFont="1" applyFill="1" applyBorder="1" applyAlignment="1">
      <alignment vertical="center" wrapText="1" shrinkToFit="1"/>
    </xf>
    <xf numFmtId="0" fontId="115" fillId="26" borderId="19" xfId="0" applyFont="1" applyFill="1" applyBorder="1" applyAlignment="1">
      <alignment horizontal="center" vertical="center" wrapText="1" shrinkToFit="1"/>
    </xf>
    <xf numFmtId="0" fontId="115" fillId="26" borderId="102" xfId="0" applyFont="1" applyFill="1" applyBorder="1" applyAlignment="1">
      <alignment horizontal="center" vertical="center" wrapText="1" shrinkToFit="1"/>
    </xf>
    <xf numFmtId="0" fontId="51" fillId="26" borderId="93" xfId="0" applyFont="1" applyFill="1" applyBorder="1" applyAlignment="1">
      <alignment horizontal="center" vertical="center" textRotation="255" wrapText="1"/>
    </xf>
    <xf numFmtId="0" fontId="115" fillId="26" borderId="17" xfId="0" applyFont="1" applyFill="1" applyBorder="1" applyAlignment="1">
      <alignment horizontal="center" vertical="center" wrapText="1" shrinkToFit="1"/>
    </xf>
    <xf numFmtId="0" fontId="115" fillId="26" borderId="18" xfId="0" applyFont="1" applyFill="1" applyBorder="1" applyAlignment="1">
      <alignment horizontal="center" vertical="center" wrapText="1" shrinkToFit="1"/>
    </xf>
    <xf numFmtId="0" fontId="115" fillId="26" borderId="93" xfId="0" applyFont="1" applyFill="1" applyBorder="1" applyAlignment="1">
      <alignment horizontal="center" vertical="center" wrapText="1" shrinkToFit="1"/>
    </xf>
    <xf numFmtId="0" fontId="115" fillId="26" borderId="93" xfId="0" applyFont="1" applyFill="1" applyBorder="1" applyAlignment="1">
      <alignment horizontal="center" vertical="center" shrinkToFit="1"/>
    </xf>
    <xf numFmtId="0" fontId="115" fillId="26" borderId="17" xfId="0" applyFont="1" applyFill="1" applyBorder="1" applyAlignment="1">
      <alignment horizontal="center" vertical="center" shrinkToFit="1"/>
    </xf>
    <xf numFmtId="0" fontId="115" fillId="26" borderId="93" xfId="0" applyFont="1" applyFill="1" applyBorder="1" applyAlignment="1">
      <alignment horizontal="center" vertical="center" wrapText="1"/>
    </xf>
    <xf numFmtId="0" fontId="115" fillId="26" borderId="17" xfId="0" applyFont="1" applyFill="1" applyBorder="1" applyAlignment="1">
      <alignment horizontal="center" vertical="center" wrapText="1"/>
    </xf>
    <xf numFmtId="0" fontId="115" fillId="26" borderId="93" xfId="0" applyFont="1" applyFill="1" applyBorder="1" applyAlignment="1">
      <alignment horizontal="center" vertical="center" textRotation="255"/>
    </xf>
    <xf numFmtId="0" fontId="115" fillId="26" borderId="17" xfId="0" applyFont="1" applyFill="1" applyBorder="1" applyAlignment="1">
      <alignment horizontal="center" vertical="center"/>
    </xf>
    <xf numFmtId="0" fontId="115" fillId="26" borderId="18" xfId="0" applyFont="1" applyFill="1" applyBorder="1" applyAlignment="1">
      <alignment horizontal="center" vertical="center"/>
    </xf>
    <xf numFmtId="0" fontId="51" fillId="26" borderId="19" xfId="0" applyFont="1" applyFill="1" applyBorder="1">
      <alignment vertical="center"/>
    </xf>
    <xf numFmtId="0" fontId="51" fillId="26" borderId="16" xfId="0" applyFont="1" applyFill="1" applyBorder="1">
      <alignment vertical="center"/>
    </xf>
    <xf numFmtId="0" fontId="115" fillId="0" borderId="10" xfId="0" applyFont="1" applyFill="1" applyBorder="1" applyAlignment="1">
      <alignment vertical="center" wrapText="1"/>
    </xf>
    <xf numFmtId="0" fontId="115" fillId="0" borderId="20" xfId="0" applyFont="1" applyFill="1" applyBorder="1" applyAlignment="1">
      <alignment horizontal="center" vertical="center"/>
    </xf>
    <xf numFmtId="0" fontId="115" fillId="0" borderId="28" xfId="0" applyFont="1" applyFill="1" applyBorder="1" applyAlignment="1">
      <alignment horizontal="center" vertical="center"/>
    </xf>
    <xf numFmtId="0" fontId="115" fillId="0" borderId="10" xfId="0" applyFont="1" applyFill="1" applyBorder="1" applyAlignment="1" applyProtection="1">
      <alignment vertical="center" wrapText="1"/>
      <protection locked="0"/>
    </xf>
    <xf numFmtId="0" fontId="51" fillId="0" borderId="12" xfId="0" applyFont="1" applyFill="1" applyBorder="1" applyAlignment="1">
      <alignment vertical="center" wrapText="1"/>
    </xf>
    <xf numFmtId="0" fontId="115" fillId="29" borderId="10" xfId="0" applyFont="1" applyFill="1" applyBorder="1" applyAlignment="1" applyProtection="1">
      <alignment horizontal="center" vertical="center"/>
      <protection locked="0"/>
    </xf>
    <xf numFmtId="38" fontId="115" fillId="0" borderId="10" xfId="34" applyFont="1" applyFill="1" applyBorder="1" applyAlignment="1" applyProtection="1">
      <alignment vertical="center" shrinkToFit="1"/>
      <protection locked="0"/>
    </xf>
    <xf numFmtId="40" fontId="115" fillId="0" borderId="12" xfId="34" applyNumberFormat="1" applyFont="1" applyFill="1" applyBorder="1" applyAlignment="1" applyProtection="1">
      <alignment vertical="center" shrinkToFit="1"/>
      <protection locked="0"/>
    </xf>
    <xf numFmtId="179" fontId="115" fillId="0" borderId="10" xfId="28" applyNumberFormat="1" applyFont="1" applyFill="1" applyBorder="1" applyAlignment="1">
      <alignment vertical="center" shrinkToFit="1"/>
    </xf>
    <xf numFmtId="0" fontId="52" fillId="0" borderId="12" xfId="0" applyFont="1" applyFill="1" applyBorder="1" applyAlignment="1">
      <alignment vertical="center"/>
    </xf>
    <xf numFmtId="0" fontId="115" fillId="26" borderId="37" xfId="0" applyFont="1" applyFill="1" applyBorder="1" applyAlignment="1" applyProtection="1">
      <alignment horizontal="center" vertical="center"/>
      <protection locked="0"/>
    </xf>
    <xf numFmtId="0" fontId="52" fillId="26" borderId="37" xfId="0" applyFont="1" applyFill="1" applyBorder="1" applyAlignment="1">
      <alignment vertical="center"/>
    </xf>
    <xf numFmtId="0" fontId="115" fillId="29" borderId="37" xfId="0" applyFont="1" applyFill="1" applyBorder="1" applyAlignment="1" applyProtection="1">
      <alignment horizontal="center" vertical="center"/>
      <protection locked="0"/>
    </xf>
    <xf numFmtId="0" fontId="52" fillId="0" borderId="37" xfId="0" applyFont="1" applyFill="1" applyBorder="1" applyAlignment="1" applyProtection="1">
      <alignment vertical="center"/>
      <protection locked="0"/>
    </xf>
    <xf numFmtId="0" fontId="115" fillId="26" borderId="37" xfId="0" applyFont="1" applyFill="1" applyBorder="1" applyAlignment="1">
      <alignment horizontal="center" vertical="center"/>
    </xf>
    <xf numFmtId="0" fontId="52" fillId="0" borderId="37" xfId="0" applyFont="1" applyFill="1" applyBorder="1" applyAlignment="1">
      <alignment vertical="center"/>
    </xf>
    <xf numFmtId="0" fontId="115" fillId="29" borderId="37" xfId="0" applyFont="1" applyFill="1" applyBorder="1" applyAlignment="1">
      <alignment horizontal="center" vertical="center"/>
    </xf>
    <xf numFmtId="0" fontId="51" fillId="0" borderId="37" xfId="0" applyFont="1" applyFill="1" applyBorder="1">
      <alignment vertical="center"/>
    </xf>
    <xf numFmtId="0" fontId="51" fillId="0" borderId="37" xfId="0" applyFont="1" applyFill="1" applyBorder="1" applyAlignment="1">
      <alignment horizontal="center" vertical="center"/>
    </xf>
    <xf numFmtId="0" fontId="51" fillId="0" borderId="37" xfId="0" applyFont="1" applyFill="1" applyBorder="1" applyAlignment="1">
      <alignment vertical="center"/>
    </xf>
    <xf numFmtId="177" fontId="115" fillId="0" borderId="10" xfId="0" applyNumberFormat="1" applyFont="1" applyFill="1" applyBorder="1">
      <alignment vertical="center"/>
    </xf>
    <xf numFmtId="38" fontId="115" fillId="29" borderId="11" xfId="34" applyFont="1" applyFill="1" applyBorder="1">
      <alignment vertical="center"/>
    </xf>
    <xf numFmtId="38" fontId="115" fillId="29" borderId="10" xfId="34" applyFont="1" applyFill="1" applyBorder="1">
      <alignment vertical="center"/>
    </xf>
    <xf numFmtId="0" fontId="51" fillId="0" borderId="11" xfId="0" applyFont="1" applyFill="1" applyBorder="1" applyAlignment="1">
      <alignment vertical="center"/>
    </xf>
    <xf numFmtId="0" fontId="93" fillId="0" borderId="0" xfId="0" applyFont="1" applyAlignment="1">
      <alignment horizontal="right" vertical="top" wrapText="1"/>
    </xf>
    <xf numFmtId="0" fontId="79" fillId="25" borderId="10" xfId="0" applyFont="1" applyFill="1" applyBorder="1" applyAlignment="1" applyProtection="1">
      <alignment vertical="center" wrapText="1"/>
      <protection locked="0"/>
    </xf>
    <xf numFmtId="0" fontId="79" fillId="25" borderId="29" xfId="0" applyFont="1" applyFill="1" applyBorder="1" applyAlignment="1" applyProtection="1">
      <alignment vertical="center" wrapText="1"/>
      <protection locked="0"/>
    </xf>
    <xf numFmtId="0" fontId="32" fillId="0" borderId="12" xfId="0" applyFont="1" applyBorder="1" applyAlignment="1">
      <alignment horizontal="center" vertical="center" wrapText="1"/>
    </xf>
    <xf numFmtId="0" fontId="32" fillId="0" borderId="10" xfId="0" applyFont="1" applyBorder="1" applyAlignment="1">
      <alignment vertical="top" wrapText="1"/>
    </xf>
    <xf numFmtId="0" fontId="32" fillId="0" borderId="12" xfId="0" applyFont="1" applyBorder="1" applyAlignment="1">
      <alignment vertical="center" wrapText="1"/>
    </xf>
    <xf numFmtId="0" fontId="118" fillId="29" borderId="10" xfId="0" applyFont="1" applyFill="1" applyBorder="1" applyAlignment="1">
      <alignment horizontal="center" vertical="center" wrapText="1"/>
    </xf>
    <xf numFmtId="0" fontId="62" fillId="0" borderId="45" xfId="0" applyFont="1" applyFill="1" applyBorder="1" applyAlignment="1">
      <alignment vertical="center" wrapText="1"/>
    </xf>
    <xf numFmtId="0" fontId="68" fillId="0" borderId="10" xfId="0" applyFont="1" applyFill="1" applyBorder="1" applyAlignment="1">
      <alignment horizontal="center" vertical="center" wrapText="1"/>
    </xf>
    <xf numFmtId="0" fontId="79" fillId="26" borderId="33" xfId="0" applyFont="1" applyFill="1" applyBorder="1" applyAlignment="1">
      <alignment horizontal="left" vertical="center" wrapText="1"/>
    </xf>
    <xf numFmtId="0" fontId="79" fillId="26" borderId="16" xfId="0" applyFont="1" applyFill="1" applyBorder="1" applyAlignment="1">
      <alignment horizontal="left" vertical="center" wrapText="1"/>
    </xf>
    <xf numFmtId="0" fontId="79" fillId="26" borderId="102" xfId="0" applyFont="1" applyFill="1" applyBorder="1" applyAlignment="1">
      <alignment horizontal="left" vertical="center" wrapText="1"/>
    </xf>
    <xf numFmtId="0" fontId="79" fillId="26" borderId="13" xfId="0" applyFont="1" applyFill="1" applyBorder="1" applyAlignment="1">
      <alignment horizontal="left" vertical="center" wrapText="1"/>
    </xf>
    <xf numFmtId="0" fontId="115" fillId="0" borderId="30" xfId="0" applyFont="1" applyFill="1" applyBorder="1" applyAlignment="1">
      <alignment horizontal="center" vertical="center"/>
    </xf>
    <xf numFmtId="0" fontId="79" fillId="0" borderId="0" xfId="0" applyFont="1" applyFill="1" applyAlignment="1">
      <alignment horizontal="right" vertical="center"/>
    </xf>
    <xf numFmtId="0" fontId="71" fillId="0" borderId="0" xfId="0" applyFont="1" applyFill="1" applyAlignment="1">
      <alignment vertical="top" wrapText="1"/>
    </xf>
    <xf numFmtId="0" fontId="120" fillId="0" borderId="0" xfId="0" applyFont="1">
      <alignment vertical="center"/>
    </xf>
    <xf numFmtId="0" fontId="121" fillId="0" borderId="0" xfId="0" applyFont="1">
      <alignment vertical="center"/>
    </xf>
    <xf numFmtId="0" fontId="122" fillId="0" borderId="0" xfId="0" applyFont="1">
      <alignment vertical="center"/>
    </xf>
    <xf numFmtId="0" fontId="123" fillId="0" borderId="0" xfId="0" applyFont="1">
      <alignment vertical="center"/>
    </xf>
    <xf numFmtId="0" fontId="31" fillId="0" borderId="171" xfId="0" applyFont="1" applyBorder="1" applyAlignment="1">
      <alignment horizontal="center" vertical="center"/>
    </xf>
    <xf numFmtId="179" fontId="29" fillId="0" borderId="172" xfId="28" applyNumberFormat="1" applyFont="1" applyBorder="1" applyAlignment="1">
      <alignment vertical="center" wrapText="1"/>
    </xf>
    <xf numFmtId="179" fontId="29" fillId="0" borderId="171" xfId="28" applyNumberFormat="1" applyFont="1" applyBorder="1" applyAlignment="1">
      <alignment vertical="center" wrapText="1"/>
    </xf>
    <xf numFmtId="179" fontId="29" fillId="0" borderId="173" xfId="28" applyNumberFormat="1" applyFont="1" applyBorder="1" applyAlignment="1">
      <alignment vertical="center" wrapText="1"/>
    </xf>
    <xf numFmtId="10" fontId="29" fillId="0" borderId="27" xfId="28" applyNumberFormat="1" applyFont="1" applyBorder="1" applyAlignment="1">
      <alignment vertical="center" wrapText="1"/>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115" fillId="0" borderId="28" xfId="0" applyFont="1" applyFill="1" applyBorder="1" applyAlignment="1" applyProtection="1">
      <alignment horizontal="center" vertical="center"/>
      <protection locked="0"/>
    </xf>
    <xf numFmtId="0" fontId="115" fillId="0" borderId="30" xfId="0" applyFont="1" applyFill="1" applyBorder="1" applyAlignment="1" applyProtection="1">
      <alignment horizontal="center" vertical="center"/>
      <protection locked="0"/>
    </xf>
    <xf numFmtId="40" fontId="115" fillId="0" borderId="23" xfId="34" applyNumberFormat="1" applyFont="1" applyFill="1" applyBorder="1" applyAlignment="1" applyProtection="1">
      <alignment vertical="center" shrinkToFit="1"/>
      <protection locked="0"/>
    </xf>
    <xf numFmtId="0" fontId="51" fillId="28" borderId="95" xfId="0" applyFont="1" applyFill="1" applyBorder="1" applyAlignment="1" applyProtection="1">
      <alignment horizontal="center" vertical="center"/>
      <protection locked="0"/>
    </xf>
    <xf numFmtId="0" fontId="124" fillId="28" borderId="11" xfId="0" applyFont="1" applyFill="1" applyBorder="1" applyAlignment="1" applyProtection="1">
      <alignment horizontal="center" vertical="center"/>
      <protection locked="0"/>
    </xf>
    <xf numFmtId="10" fontId="115" fillId="0" borderId="10" xfId="28" applyNumberFormat="1" applyFont="1" applyFill="1" applyBorder="1" applyAlignment="1">
      <alignment vertical="center" shrinkToFit="1"/>
    </xf>
    <xf numFmtId="0" fontId="115" fillId="28" borderId="37" xfId="0" applyFont="1" applyFill="1" applyBorder="1" applyAlignment="1" applyProtection="1">
      <alignment horizontal="center" vertical="center"/>
      <protection locked="0"/>
    </xf>
    <xf numFmtId="0" fontId="115" fillId="28" borderId="37" xfId="0" applyFont="1" applyFill="1" applyBorder="1" applyAlignment="1">
      <alignment horizontal="center" vertical="center"/>
    </xf>
    <xf numFmtId="177" fontId="115" fillId="0" borderId="23" xfId="0" applyNumberFormat="1" applyFont="1" applyFill="1" applyBorder="1">
      <alignment vertical="center"/>
    </xf>
    <xf numFmtId="0" fontId="115" fillId="25" borderId="95" xfId="0" applyFont="1" applyFill="1" applyBorder="1" applyAlignment="1" applyProtection="1">
      <alignment horizontal="center" vertical="center"/>
      <protection locked="0"/>
    </xf>
    <xf numFmtId="0" fontId="124" fillId="25" borderId="11" xfId="0" applyFont="1" applyFill="1" applyBorder="1" applyAlignment="1" applyProtection="1">
      <alignment horizontal="center" vertical="center"/>
      <protection locked="0"/>
    </xf>
    <xf numFmtId="0" fontId="115" fillId="25" borderId="10" xfId="0" applyFont="1" applyFill="1" applyBorder="1" applyAlignment="1" applyProtection="1">
      <alignment vertical="center"/>
      <protection locked="0"/>
    </xf>
    <xf numFmtId="0" fontId="115" fillId="25" borderId="37" xfId="0" applyFont="1" applyFill="1" applyBorder="1" applyAlignment="1" applyProtection="1">
      <alignment horizontal="center" vertical="center"/>
      <protection locked="0"/>
    </xf>
    <xf numFmtId="0" fontId="57" fillId="0" borderId="31" xfId="0" applyFont="1" applyFill="1" applyBorder="1">
      <alignment vertical="center"/>
    </xf>
    <xf numFmtId="0" fontId="51" fillId="0" borderId="31" xfId="0" applyFont="1" applyFill="1" applyBorder="1">
      <alignment vertical="center"/>
    </xf>
    <xf numFmtId="0" fontId="51" fillId="0" borderId="32" xfId="0" applyFont="1" applyFill="1" applyBorder="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xf>
    <xf numFmtId="0" fontId="0" fillId="30" borderId="97" xfId="0" applyFill="1" applyBorder="1" applyAlignment="1">
      <alignment vertical="center" wrapText="1"/>
    </xf>
    <xf numFmtId="0" fontId="0" fillId="30" borderId="121" xfId="0" applyFill="1" applyBorder="1" applyAlignment="1">
      <alignment horizontal="center"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0" fillId="30" borderId="10" xfId="0" applyFill="1" applyBorder="1" applyAlignment="1">
      <alignment vertical="center"/>
    </xf>
    <xf numFmtId="0" fontId="0" fillId="30" borderId="10"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176" fontId="0" fillId="30" borderId="10" xfId="0" applyNumberFormat="1" applyFill="1" applyBorder="1">
      <alignment vertical="center"/>
    </xf>
    <xf numFmtId="180" fontId="0" fillId="30" borderId="23" xfId="0" applyNumberFormat="1" applyFill="1" applyBorder="1">
      <alignment vertical="center"/>
    </xf>
    <xf numFmtId="0" fontId="119" fillId="0" borderId="0" xfId="0" applyFont="1" applyFill="1">
      <alignment vertical="center"/>
    </xf>
    <xf numFmtId="0" fontId="7" fillId="0" borderId="0" xfId="0" applyFont="1" applyFill="1">
      <alignment vertical="center"/>
    </xf>
    <xf numFmtId="0" fontId="7" fillId="35" borderId="0" xfId="0" applyFont="1" applyFill="1">
      <alignment vertical="center"/>
    </xf>
    <xf numFmtId="0" fontId="126" fillId="0" borderId="0" xfId="0" applyFont="1" applyFill="1">
      <alignment vertical="center"/>
    </xf>
    <xf numFmtId="14" fontId="0" fillId="0" borderId="0" xfId="0" applyNumberFormat="1" applyFont="1" applyFill="1">
      <alignment vertical="center"/>
    </xf>
    <xf numFmtId="0" fontId="7" fillId="0" borderId="0" xfId="0" applyFont="1" applyFill="1" applyAlignment="1">
      <alignment horizontal="center" vertical="center"/>
    </xf>
    <xf numFmtId="0" fontId="7" fillId="35" borderId="10" xfId="0" applyFont="1" applyFill="1" applyBorder="1">
      <alignment vertical="center"/>
    </xf>
    <xf numFmtId="0" fontId="7" fillId="25" borderId="10" xfId="0" applyFont="1" applyFill="1" applyBorder="1">
      <alignment vertical="center"/>
    </xf>
    <xf numFmtId="0" fontId="128" fillId="0" borderId="0" xfId="0" applyFont="1" applyFill="1">
      <alignment vertical="center"/>
    </xf>
    <xf numFmtId="0" fontId="129" fillId="24" borderId="174" xfId="0" applyFont="1" applyFill="1" applyBorder="1" applyAlignment="1">
      <alignment horizontal="center" vertical="center"/>
    </xf>
    <xf numFmtId="0" fontId="129" fillId="24" borderId="110" xfId="0" applyFont="1" applyFill="1" applyBorder="1" applyAlignment="1">
      <alignment vertical="center"/>
    </xf>
    <xf numFmtId="0" fontId="129" fillId="24" borderId="175" xfId="0" applyFont="1" applyFill="1" applyBorder="1" applyAlignment="1">
      <alignment horizontal="center" vertical="center"/>
    </xf>
    <xf numFmtId="0" fontId="129" fillId="24" borderId="46" xfId="0" applyFont="1" applyFill="1" applyBorder="1" applyAlignment="1">
      <alignment horizontal="center" vertical="center"/>
    </xf>
    <xf numFmtId="0" fontId="129" fillId="0" borderId="147" xfId="0" applyFont="1" applyBorder="1" applyAlignment="1">
      <alignment vertical="center" wrapText="1"/>
    </xf>
    <xf numFmtId="0" fontId="131" fillId="0" borderId="97" xfId="0" applyFont="1" applyFill="1" applyBorder="1" applyAlignment="1">
      <alignment horizontal="center" vertical="center"/>
    </xf>
    <xf numFmtId="0" fontId="131" fillId="0" borderId="25" xfId="0" applyFont="1" applyFill="1" applyBorder="1">
      <alignment vertical="center"/>
    </xf>
    <xf numFmtId="0" fontId="129" fillId="0" borderId="33" xfId="0" applyFont="1" applyBorder="1" applyAlignment="1">
      <alignment vertical="center" wrapText="1"/>
    </xf>
    <xf numFmtId="0" fontId="131" fillId="0" borderId="102" xfId="0" applyFont="1" applyFill="1" applyBorder="1" applyAlignment="1">
      <alignment horizontal="center" vertical="center"/>
    </xf>
    <xf numFmtId="0" fontId="131" fillId="0" borderId="38" xfId="0" applyFont="1" applyFill="1" applyBorder="1">
      <alignment vertical="center"/>
    </xf>
    <xf numFmtId="0" fontId="129" fillId="0" borderId="62" xfId="0" applyFont="1" applyBorder="1" applyAlignment="1">
      <alignment horizontal="left" vertical="center" wrapText="1"/>
    </xf>
    <xf numFmtId="0" fontId="131" fillId="0" borderId="29" xfId="0" applyFont="1" applyFill="1" applyBorder="1" applyAlignment="1">
      <alignment horizontal="center" vertical="center"/>
    </xf>
    <xf numFmtId="0" fontId="131" fillId="0" borderId="40" xfId="0" applyFont="1" applyFill="1" applyBorder="1">
      <alignment vertical="center"/>
    </xf>
    <xf numFmtId="0" fontId="129" fillId="30" borderId="174" xfId="0" applyFont="1" applyFill="1" applyBorder="1" applyAlignment="1">
      <alignment horizontal="center" vertical="center"/>
    </xf>
    <xf numFmtId="0" fontId="130" fillId="30" borderId="57" xfId="0" applyFont="1" applyFill="1" applyBorder="1" applyAlignment="1">
      <alignment vertical="center" wrapText="1"/>
    </xf>
    <xf numFmtId="0" fontId="129" fillId="0" borderId="17" xfId="0" applyFont="1" applyBorder="1" applyAlignment="1">
      <alignment vertical="center" wrapText="1"/>
    </xf>
    <xf numFmtId="0" fontId="131" fillId="0" borderId="93" xfId="0" applyFont="1" applyFill="1" applyBorder="1" applyAlignment="1">
      <alignment horizontal="center" vertical="center"/>
    </xf>
    <xf numFmtId="0" fontId="131" fillId="0" borderId="99" xfId="0" applyFont="1" applyFill="1" applyBorder="1">
      <alignment vertical="center"/>
    </xf>
    <xf numFmtId="0" fontId="129" fillId="0" borderId="12" xfId="0" applyFont="1" applyBorder="1" applyAlignment="1">
      <alignment vertical="center" wrapText="1"/>
    </xf>
    <xf numFmtId="0" fontId="131" fillId="0" borderId="10" xfId="0" applyFont="1" applyFill="1" applyBorder="1" applyAlignment="1">
      <alignment horizontal="center" vertical="center"/>
    </xf>
    <xf numFmtId="0" fontId="131" fillId="0" borderId="71" xfId="0" applyFont="1" applyFill="1" applyBorder="1">
      <alignment vertical="center"/>
    </xf>
    <xf numFmtId="0" fontId="130" fillId="30" borderId="158" xfId="0" applyFont="1" applyFill="1" applyBorder="1" applyAlignment="1">
      <alignment vertical="center" wrapText="1"/>
    </xf>
    <xf numFmtId="0" fontId="129" fillId="0" borderId="62" xfId="0" applyFont="1" applyBorder="1" applyAlignment="1">
      <alignment vertical="center" wrapText="1"/>
    </xf>
    <xf numFmtId="0" fontId="131" fillId="0" borderId="157" xfId="0" applyFont="1" applyFill="1" applyBorder="1">
      <alignment vertical="center"/>
    </xf>
    <xf numFmtId="0" fontId="130" fillId="36" borderId="174" xfId="0" applyFont="1" applyFill="1" applyBorder="1" applyAlignment="1">
      <alignment vertical="center" wrapText="1"/>
    </xf>
    <xf numFmtId="0" fontId="130" fillId="36" borderId="57" xfId="0" applyFont="1" applyFill="1" applyBorder="1" applyAlignment="1">
      <alignment vertical="center" wrapText="1"/>
    </xf>
    <xf numFmtId="0" fontId="129" fillId="0" borderId="176" xfId="0" applyFont="1" applyBorder="1" applyAlignment="1">
      <alignment vertical="center" wrapText="1"/>
    </xf>
    <xf numFmtId="0" fontId="131" fillId="25" borderId="176" xfId="0" applyFont="1" applyFill="1" applyBorder="1" applyAlignment="1">
      <alignment horizontal="center" vertical="center"/>
    </xf>
    <xf numFmtId="0" fontId="131" fillId="27" borderId="176" xfId="0" applyFont="1" applyFill="1" applyBorder="1" applyAlignment="1">
      <alignment horizontal="center" vertical="center"/>
    </xf>
    <xf numFmtId="0" fontId="129" fillId="0" borderId="177" xfId="0" applyFont="1" applyBorder="1" applyAlignment="1">
      <alignment vertical="center" wrapText="1"/>
    </xf>
    <xf numFmtId="0" fontId="131" fillId="25" borderId="178" xfId="0" applyFont="1" applyFill="1" applyBorder="1" applyAlignment="1">
      <alignment horizontal="center" vertical="center"/>
    </xf>
    <xf numFmtId="0" fontId="131" fillId="27" borderId="178" xfId="0" applyFont="1" applyFill="1" applyBorder="1" applyAlignment="1">
      <alignment horizontal="center" vertical="center"/>
    </xf>
    <xf numFmtId="0" fontId="131" fillId="0" borderId="179" xfId="0" applyFont="1" applyFill="1" applyBorder="1" applyAlignment="1">
      <alignment vertical="center" wrapText="1"/>
    </xf>
    <xf numFmtId="0" fontId="131" fillId="25" borderId="180" xfId="0" applyFont="1" applyFill="1" applyBorder="1" applyAlignment="1">
      <alignment horizontal="center" vertical="center"/>
    </xf>
    <xf numFmtId="0" fontId="131" fillId="27" borderId="180" xfId="0" applyFont="1" applyFill="1" applyBorder="1" applyAlignment="1">
      <alignment horizontal="center" vertical="center"/>
    </xf>
    <xf numFmtId="0" fontId="130" fillId="36" borderId="57" xfId="0" applyFont="1" applyFill="1" applyBorder="1" applyAlignment="1">
      <alignment horizontal="left" vertical="center" wrapText="1"/>
    </xf>
    <xf numFmtId="0" fontId="131" fillId="25" borderId="102" xfId="0" applyFont="1" applyFill="1" applyBorder="1" applyAlignment="1">
      <alignment horizontal="center" vertical="center"/>
    </xf>
    <xf numFmtId="0" fontId="131" fillId="27" borderId="102" xfId="0" applyFont="1" applyFill="1" applyBorder="1" applyAlignment="1">
      <alignment horizontal="center" vertical="center"/>
    </xf>
    <xf numFmtId="0" fontId="131" fillId="36" borderId="158" xfId="0" applyFont="1" applyFill="1" applyBorder="1" applyAlignment="1">
      <alignment vertical="center" wrapText="1"/>
    </xf>
    <xf numFmtId="0" fontId="129" fillId="0" borderId="181" xfId="0" applyFont="1" applyBorder="1" applyAlignment="1">
      <alignment vertical="center" wrapText="1"/>
    </xf>
    <xf numFmtId="0" fontId="133" fillId="38" borderId="10" xfId="0" applyFont="1" applyFill="1" applyBorder="1" applyAlignment="1">
      <alignment horizontal="center" vertical="center"/>
    </xf>
    <xf numFmtId="0" fontId="131" fillId="0" borderId="181" xfId="0" applyFont="1" applyFill="1" applyBorder="1" applyAlignment="1">
      <alignment horizontal="center" vertical="center"/>
    </xf>
    <xf numFmtId="0" fontId="134" fillId="0" borderId="23" xfId="0" applyFont="1" applyFill="1" applyBorder="1" applyAlignment="1">
      <alignment vertical="center" wrapText="1"/>
    </xf>
    <xf numFmtId="0" fontId="0" fillId="0" borderId="0" xfId="0" applyFont="1" applyFill="1">
      <alignment vertical="center"/>
    </xf>
    <xf numFmtId="0" fontId="129" fillId="24" borderId="118" xfId="0" applyFont="1" applyFill="1" applyBorder="1" applyAlignment="1">
      <alignment horizontal="center" vertical="center"/>
    </xf>
    <xf numFmtId="0" fontId="129" fillId="24" borderId="182" xfId="0" applyFont="1" applyFill="1" applyBorder="1" applyAlignment="1">
      <alignment vertical="center"/>
    </xf>
    <xf numFmtId="0" fontId="129" fillId="24" borderId="119" xfId="0" applyFont="1" applyFill="1" applyBorder="1" applyAlignment="1">
      <alignment horizontal="center" vertical="center"/>
    </xf>
    <xf numFmtId="0" fontId="129" fillId="24" borderId="32" xfId="0" applyFont="1" applyFill="1" applyBorder="1" applyAlignment="1">
      <alignment horizontal="center" vertical="center"/>
    </xf>
    <xf numFmtId="0" fontId="131" fillId="36" borderId="57" xfId="0" applyFont="1" applyFill="1" applyBorder="1" applyAlignment="1">
      <alignment vertical="center" wrapText="1"/>
    </xf>
    <xf numFmtId="0" fontId="129" fillId="0" borderId="178" xfId="0" applyFont="1" applyBorder="1" applyAlignment="1">
      <alignment vertical="center" wrapText="1"/>
    </xf>
    <xf numFmtId="0" fontId="131" fillId="0" borderId="183" xfId="0" applyFont="1" applyFill="1" applyBorder="1" applyAlignment="1">
      <alignment vertical="center" wrapText="1"/>
    </xf>
    <xf numFmtId="0" fontId="131" fillId="0" borderId="184" xfId="0" applyFont="1" applyFill="1" applyBorder="1" applyAlignment="1">
      <alignment vertical="center" wrapText="1"/>
    </xf>
    <xf numFmtId="0" fontId="131" fillId="0" borderId="101" xfId="0" applyFont="1" applyFill="1" applyBorder="1" applyAlignment="1">
      <alignment vertical="center" wrapText="1"/>
    </xf>
    <xf numFmtId="0" fontId="129" fillId="0" borderId="188" xfId="0" applyFont="1" applyBorder="1" applyAlignment="1">
      <alignment vertical="center" wrapText="1"/>
    </xf>
    <xf numFmtId="0" fontId="131" fillId="25" borderId="177" xfId="0" applyFont="1" applyFill="1" applyBorder="1" applyAlignment="1">
      <alignment horizontal="center" vertical="center"/>
    </xf>
    <xf numFmtId="0" fontId="129" fillId="0" borderId="93" xfId="0" applyFont="1" applyBorder="1" applyAlignment="1">
      <alignment vertical="center" wrapText="1"/>
    </xf>
    <xf numFmtId="0" fontId="131" fillId="35" borderId="189" xfId="0" quotePrefix="1" applyFont="1" applyFill="1" applyBorder="1" applyAlignment="1">
      <alignment horizontal="center" vertical="center"/>
    </xf>
    <xf numFmtId="0" fontId="131" fillId="0" borderId="190" xfId="0" applyFont="1" applyFill="1" applyBorder="1" applyAlignment="1">
      <alignment vertical="center" wrapText="1"/>
    </xf>
    <xf numFmtId="0" fontId="131" fillId="35" borderId="93" xfId="0" quotePrefix="1" applyFont="1" applyFill="1" applyBorder="1" applyAlignment="1">
      <alignment horizontal="center" vertical="center"/>
    </xf>
    <xf numFmtId="0" fontId="131" fillId="0" borderId="117" xfId="0" applyFont="1" applyFill="1" applyBorder="1" applyAlignment="1">
      <alignment vertical="center" wrapText="1"/>
    </xf>
    <xf numFmtId="0" fontId="129" fillId="0" borderId="10" xfId="0" applyFont="1" applyBorder="1" applyAlignment="1">
      <alignment vertical="center" wrapText="1"/>
    </xf>
    <xf numFmtId="0" fontId="131" fillId="36" borderId="35" xfId="0" applyFont="1" applyFill="1" applyBorder="1" applyAlignment="1">
      <alignment vertical="center" wrapText="1"/>
    </xf>
    <xf numFmtId="0" fontId="129" fillId="0" borderId="102" xfId="0" applyFont="1" applyBorder="1" applyAlignment="1">
      <alignment vertical="center" wrapText="1"/>
    </xf>
    <xf numFmtId="0" fontId="131" fillId="0" borderId="179" xfId="0" applyFont="1" applyFill="1" applyBorder="1">
      <alignment vertical="center"/>
    </xf>
    <xf numFmtId="0" fontId="131" fillId="0" borderId="191" xfId="0" applyFont="1" applyFill="1" applyBorder="1">
      <alignment vertical="center"/>
    </xf>
    <xf numFmtId="0" fontId="131" fillId="35" borderId="192" xfId="0" quotePrefix="1" applyFont="1" applyFill="1" applyBorder="1" applyAlignment="1">
      <alignment horizontal="center" vertical="center"/>
    </xf>
    <xf numFmtId="0" fontId="131" fillId="0" borderId="183" xfId="0" applyFont="1" applyFill="1" applyBorder="1">
      <alignment vertical="center"/>
    </xf>
    <xf numFmtId="0" fontId="131" fillId="25" borderId="193" xfId="0" applyFont="1" applyFill="1" applyBorder="1" applyAlignment="1">
      <alignment horizontal="center" vertical="center"/>
    </xf>
    <xf numFmtId="0" fontId="129" fillId="0" borderId="189" xfId="0" applyFont="1" applyBorder="1" applyAlignment="1">
      <alignment vertical="center" wrapText="1"/>
    </xf>
    <xf numFmtId="0" fontId="7" fillId="0" borderId="0" xfId="0" applyFont="1" applyFill="1" applyBorder="1">
      <alignment vertical="center"/>
    </xf>
    <xf numFmtId="0" fontId="129" fillId="0" borderId="33" xfId="0" applyFont="1" applyBorder="1" applyAlignment="1">
      <alignment horizontal="left" vertical="center" wrapText="1"/>
    </xf>
    <xf numFmtId="0" fontId="131" fillId="35" borderId="192" xfId="0" quotePrefix="1" applyFont="1" applyFill="1" applyBorder="1" applyAlignment="1">
      <alignment horizontal="center" vertical="center" wrapText="1"/>
    </xf>
    <xf numFmtId="0" fontId="131" fillId="35" borderId="181" xfId="0" quotePrefix="1" applyFont="1" applyFill="1" applyBorder="1" applyAlignment="1">
      <alignment horizontal="center" vertical="center"/>
    </xf>
    <xf numFmtId="0" fontId="129" fillId="0" borderId="194" xfId="0" applyFont="1" applyBorder="1" applyAlignment="1">
      <alignment vertical="center" wrapText="1"/>
    </xf>
    <xf numFmtId="0" fontId="131" fillId="25" borderId="188" xfId="0" applyFont="1" applyFill="1" applyBorder="1" applyAlignment="1">
      <alignment horizontal="center" vertical="center"/>
    </xf>
    <xf numFmtId="0" fontId="131" fillId="0" borderId="196" xfId="0" applyFont="1" applyBorder="1" applyAlignment="1">
      <alignment horizontal="left" vertical="center" wrapText="1"/>
    </xf>
    <xf numFmtId="0" fontId="129" fillId="0" borderId="192" xfId="0" applyFont="1" applyBorder="1" applyAlignment="1">
      <alignment vertical="center" wrapText="1"/>
    </xf>
    <xf numFmtId="0" fontId="131" fillId="0" borderId="191" xfId="0" applyFont="1" applyFill="1" applyBorder="1" applyAlignment="1">
      <alignment vertical="center" wrapText="1"/>
    </xf>
    <xf numFmtId="0" fontId="131" fillId="36" borderId="140" xfId="0" applyFont="1" applyFill="1" applyBorder="1" applyAlignment="1">
      <alignment vertical="center" wrapText="1"/>
    </xf>
    <xf numFmtId="0" fontId="131" fillId="25" borderId="93" xfId="0" applyFont="1" applyFill="1" applyBorder="1" applyAlignment="1">
      <alignment horizontal="center" vertical="center"/>
    </xf>
    <xf numFmtId="0" fontId="131" fillId="0" borderId="99" xfId="0" applyFont="1" applyFill="1" applyBorder="1" applyAlignment="1">
      <alignment vertical="center" wrapText="1"/>
    </xf>
    <xf numFmtId="0" fontId="129" fillId="0" borderId="185" xfId="0" applyFont="1" applyBorder="1" applyAlignment="1">
      <alignment vertical="center" wrapText="1"/>
    </xf>
    <xf numFmtId="0" fontId="131" fillId="35" borderId="176" xfId="0" quotePrefix="1" applyFont="1" applyFill="1" applyBorder="1" applyAlignment="1">
      <alignment horizontal="center" vertical="center"/>
    </xf>
    <xf numFmtId="0" fontId="131" fillId="0" borderId="187" xfId="0" applyFont="1" applyFill="1" applyBorder="1">
      <alignment vertical="center"/>
    </xf>
    <xf numFmtId="0" fontId="130" fillId="36" borderId="158" xfId="0" applyFont="1" applyFill="1" applyBorder="1" applyAlignment="1">
      <alignment horizontal="left" vertical="top" wrapText="1"/>
    </xf>
    <xf numFmtId="0" fontId="130" fillId="36" borderId="174" xfId="0" applyFont="1" applyFill="1" applyBorder="1" applyAlignment="1">
      <alignment horizontal="left" vertical="top" wrapText="1"/>
    </xf>
    <xf numFmtId="0" fontId="130" fillId="36" borderId="57" xfId="0" applyFont="1" applyFill="1" applyBorder="1" applyAlignment="1">
      <alignment vertical="top" wrapText="1"/>
    </xf>
    <xf numFmtId="0" fontId="131" fillId="35" borderId="10" xfId="0" quotePrefix="1" applyFont="1" applyFill="1" applyBorder="1" applyAlignment="1">
      <alignment horizontal="center" vertical="center"/>
    </xf>
    <xf numFmtId="0" fontId="128" fillId="0" borderId="35" xfId="0" applyFont="1" applyFill="1" applyBorder="1" applyAlignment="1">
      <alignment vertical="center" wrapText="1"/>
    </xf>
    <xf numFmtId="0" fontId="128" fillId="0" borderId="0" xfId="0" applyFont="1" applyFill="1" applyAlignment="1">
      <alignment vertical="center" wrapText="1"/>
    </xf>
    <xf numFmtId="0" fontId="131" fillId="35" borderId="13" xfId="0" quotePrefix="1" applyFont="1" applyFill="1" applyBorder="1" applyAlignment="1">
      <alignment horizontal="center" vertical="center"/>
    </xf>
    <xf numFmtId="0" fontId="131" fillId="36" borderId="57" xfId="0" applyFont="1" applyFill="1" applyBorder="1" applyAlignment="1">
      <alignment vertical="top" wrapText="1"/>
    </xf>
    <xf numFmtId="0" fontId="131" fillId="36" borderId="158" xfId="0" applyFont="1" applyFill="1" applyBorder="1" applyAlignment="1">
      <alignment vertical="top" wrapText="1"/>
    </xf>
    <xf numFmtId="0" fontId="129" fillId="0" borderId="29" xfId="0" applyFont="1" applyBorder="1" applyAlignment="1">
      <alignment horizontal="left" vertical="center" wrapText="1"/>
    </xf>
    <xf numFmtId="0" fontId="131" fillId="25" borderId="29" xfId="0" applyFont="1" applyFill="1" applyBorder="1" applyAlignment="1">
      <alignment horizontal="center" vertical="center" wrapText="1"/>
    </xf>
    <xf numFmtId="0" fontId="129" fillId="0" borderId="157" xfId="0" applyFont="1" applyBorder="1" applyAlignment="1">
      <alignment horizontal="center" vertical="center" wrapText="1"/>
    </xf>
    <xf numFmtId="0" fontId="130" fillId="36" borderId="158" xfId="0" applyFont="1" applyFill="1" applyBorder="1" applyAlignment="1">
      <alignment horizontal="center" vertical="center" wrapText="1"/>
    </xf>
    <xf numFmtId="0" fontId="129" fillId="0" borderId="149" xfId="0" applyFont="1" applyBorder="1" applyAlignment="1">
      <alignment horizontal="left" vertical="center" wrapText="1"/>
    </xf>
    <xf numFmtId="0" fontId="131" fillId="25" borderId="150" xfId="0" applyFont="1" applyFill="1" applyBorder="1" applyAlignment="1">
      <alignment horizontal="center" vertical="center" wrapText="1"/>
    </xf>
    <xf numFmtId="0" fontId="129" fillId="0" borderId="107" xfId="0" applyFont="1" applyBorder="1" applyAlignment="1">
      <alignment horizontal="center" vertical="center" wrapText="1"/>
    </xf>
    <xf numFmtId="0" fontId="129" fillId="0" borderId="17" xfId="0" applyFont="1" applyBorder="1" applyAlignment="1">
      <alignment horizontal="left" vertical="center" wrapText="1"/>
    </xf>
    <xf numFmtId="0" fontId="131" fillId="35" borderId="29" xfId="0" quotePrefix="1" applyFont="1" applyFill="1" applyBorder="1" applyAlignment="1">
      <alignment horizontal="center"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4" fillId="0" borderId="10" xfId="0" applyFont="1" applyBorder="1" applyAlignment="1">
      <alignment horizontal="center" vertical="center"/>
    </xf>
    <xf numFmtId="0" fontId="35" fillId="0" borderId="151" xfId="0" applyFont="1" applyBorder="1" applyAlignment="1">
      <alignment horizontal="center" vertical="top" wrapText="1"/>
    </xf>
    <xf numFmtId="0" fontId="37" fillId="29" borderId="0" xfId="0" applyFont="1" applyFill="1" applyAlignment="1">
      <alignment horizontal="center" vertical="top" wrapText="1"/>
    </xf>
    <xf numFmtId="0" fontId="38" fillId="0" borderId="18" xfId="0" applyFont="1" applyBorder="1" applyAlignment="1">
      <alignment horizontal="left" vertical="top" wrapText="1"/>
    </xf>
    <xf numFmtId="0" fontId="41" fillId="0" borderId="0" xfId="0" applyFont="1" applyAlignment="1">
      <alignment horizontal="left" vertical="center" wrapText="1"/>
    </xf>
    <xf numFmtId="0" fontId="45" fillId="0" borderId="12" xfId="0" applyFont="1" applyBorder="1" applyAlignment="1">
      <alignment horizontal="center" vertical="center" wrapText="1"/>
    </xf>
    <xf numFmtId="0" fontId="43" fillId="31" borderId="26" xfId="0" applyFont="1" applyFill="1" applyBorder="1" applyAlignment="1">
      <alignment horizontal="center" vertical="center" wrapText="1"/>
    </xf>
    <xf numFmtId="0" fontId="43" fillId="31" borderId="32" xfId="0" applyFont="1" applyFill="1" applyBorder="1" applyAlignment="1">
      <alignment horizontal="center" vertical="center" wrapText="1"/>
    </xf>
    <xf numFmtId="0" fontId="45" fillId="0" borderId="35" xfId="0" applyFont="1" applyBorder="1" applyAlignment="1">
      <alignment horizontal="center" vertical="center" wrapText="1"/>
    </xf>
    <xf numFmtId="0" fontId="45" fillId="0" borderId="38" xfId="0" applyFont="1" applyBorder="1" applyAlignment="1">
      <alignment horizontal="center" vertical="center" wrapText="1"/>
    </xf>
    <xf numFmtId="0" fontId="45" fillId="0" borderId="108" xfId="0" applyFont="1" applyBorder="1" applyAlignment="1">
      <alignment horizontal="center" vertical="center" wrapText="1"/>
    </xf>
    <xf numFmtId="0" fontId="45" fillId="0" borderId="107" xfId="0" applyFont="1" applyBorder="1" applyAlignment="1">
      <alignment horizontal="center" vertical="center" wrapText="1"/>
    </xf>
    <xf numFmtId="0" fontId="125" fillId="0" borderId="0" xfId="0" applyFont="1" applyAlignment="1">
      <alignment vertical="top" wrapText="1"/>
    </xf>
    <xf numFmtId="0" fontId="32" fillId="30" borderId="10" xfId="0" applyFont="1" applyFill="1" applyBorder="1" applyAlignment="1">
      <alignmen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4"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30" borderId="10" xfId="0" applyFill="1" applyBorder="1" applyAlignment="1">
      <alignment vertical="center"/>
    </xf>
    <xf numFmtId="0" fontId="0" fillId="30" borderId="97"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32" fillId="0" borderId="10" xfId="0" applyFont="1" applyBorder="1" applyAlignment="1">
      <alignment vertical="center"/>
    </xf>
    <xf numFmtId="0" fontId="0" fillId="30" borderId="139" xfId="0" applyFill="1" applyBorder="1" applyAlignment="1">
      <alignment horizontal="left" vertical="center"/>
    </xf>
    <xf numFmtId="0" fontId="32" fillId="0" borderId="13" xfId="0" applyFont="1" applyBorder="1" applyAlignment="1">
      <alignment horizontal="center"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93" fillId="0" borderId="0" xfId="0" applyFont="1" applyAlignment="1">
      <alignment horizontal="left" vertical="center" wrapText="1"/>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9" fillId="0" borderId="32" xfId="0" applyFont="1" applyFill="1" applyBorder="1" applyAlignment="1">
      <alignment vertical="center"/>
    </xf>
    <xf numFmtId="0" fontId="79" fillId="0" borderId="10" xfId="0" applyFont="1" applyFill="1" applyBorder="1" applyAlignment="1">
      <alignment horizontal="center" vertical="center"/>
    </xf>
    <xf numFmtId="0" fontId="79" fillId="0" borderId="12" xfId="0" applyFont="1" applyFill="1" applyBorder="1" applyAlignment="1">
      <alignment horizontal="center" vertical="center"/>
    </xf>
    <xf numFmtId="0" fontId="79" fillId="26" borderId="17" xfId="0" applyFont="1" applyFill="1" applyBorder="1" applyAlignment="1">
      <alignment vertical="center" wrapText="1"/>
    </xf>
    <xf numFmtId="0" fontId="79" fillId="26" borderId="19" xfId="0" applyFont="1" applyFill="1" applyBorder="1" applyAlignment="1">
      <alignment vertical="center" wrapText="1"/>
    </xf>
    <xf numFmtId="0" fontId="67" fillId="26" borderId="13" xfId="0" applyFont="1" applyFill="1" applyBorder="1" applyAlignment="1">
      <alignment horizontal="center" vertical="center" textRotation="255" wrapText="1"/>
    </xf>
    <xf numFmtId="0" fontId="67" fillId="26" borderId="102" xfId="0" applyFont="1" applyFill="1" applyBorder="1" applyAlignment="1">
      <alignment horizontal="center" vertical="center" textRotation="255" wrapText="1"/>
    </xf>
    <xf numFmtId="0" fontId="79" fillId="26" borderId="14" xfId="0" applyFont="1" applyFill="1" applyBorder="1" applyAlignment="1">
      <alignment horizontal="center" vertical="center" wrapText="1" shrinkToFit="1"/>
    </xf>
    <xf numFmtId="0" fontId="79" fillId="26" borderId="21" xfId="0" applyFont="1" applyFill="1" applyBorder="1" applyAlignment="1">
      <alignment horizontal="center" vertical="center" wrapText="1" shrinkToFit="1"/>
    </xf>
    <xf numFmtId="0" fontId="79" fillId="26" borderId="15" xfId="0" applyFont="1" applyFill="1" applyBorder="1" applyAlignment="1">
      <alignment horizontal="center" vertical="center" wrapText="1" shrinkToFit="1"/>
    </xf>
    <xf numFmtId="0" fontId="79" fillId="26" borderId="33" xfId="0" applyFont="1" applyFill="1" applyBorder="1" applyAlignment="1">
      <alignment horizontal="center" vertical="center" wrapText="1" shrinkToFit="1"/>
    </xf>
    <xf numFmtId="0" fontId="79" fillId="26" borderId="0" xfId="0" applyFont="1" applyFill="1" applyBorder="1" applyAlignment="1">
      <alignment horizontal="center" vertical="center" wrapText="1" shrinkToFit="1"/>
    </xf>
    <xf numFmtId="0" fontId="79" fillId="26" borderId="16" xfId="0" applyFont="1" applyFill="1" applyBorder="1" applyAlignment="1">
      <alignment horizontal="center" vertical="center" wrapText="1" shrinkToFit="1"/>
    </xf>
    <xf numFmtId="0" fontId="79" fillId="26" borderId="13" xfId="0" applyFont="1" applyFill="1" applyBorder="1" applyAlignment="1">
      <alignment horizontal="center" vertical="center" wrapText="1" shrinkToFit="1"/>
    </xf>
    <xf numFmtId="0" fontId="79" fillId="26" borderId="102" xfId="0" applyFont="1" applyFill="1" applyBorder="1" applyAlignment="1">
      <alignment horizontal="center" vertical="center" wrapText="1" shrinkToFit="1"/>
    </xf>
    <xf numFmtId="0" fontId="79" fillId="26" borderId="13" xfId="0" applyFont="1" applyFill="1" applyBorder="1" applyAlignment="1">
      <alignment horizontal="center" vertical="center" shrinkToFit="1"/>
    </xf>
    <xf numFmtId="0" fontId="79" fillId="26" borderId="102" xfId="0" applyFont="1" applyFill="1" applyBorder="1" applyAlignment="1">
      <alignment horizontal="center" vertical="center" shrinkToFit="1"/>
    </xf>
    <xf numFmtId="0" fontId="79" fillId="26" borderId="14" xfId="0" applyFont="1" applyFill="1" applyBorder="1" applyAlignment="1">
      <alignment horizontal="center" vertical="center" shrinkToFit="1"/>
    </xf>
    <xf numFmtId="0" fontId="79" fillId="26" borderId="33" xfId="0" applyFont="1" applyFill="1" applyBorder="1" applyAlignment="1">
      <alignment horizontal="center" vertical="center" shrinkToFit="1"/>
    </xf>
    <xf numFmtId="0" fontId="79" fillId="26" borderId="13" xfId="0" applyFont="1" applyFill="1" applyBorder="1" applyAlignment="1">
      <alignment horizontal="center" vertical="center" wrapText="1"/>
    </xf>
    <xf numFmtId="0" fontId="79" fillId="26" borderId="102" xfId="0" applyFont="1" applyFill="1" applyBorder="1" applyAlignment="1">
      <alignment horizontal="center" vertical="center" wrapText="1"/>
    </xf>
    <xf numFmtId="0" fontId="79" fillId="26" borderId="96" xfId="0" applyFont="1" applyFill="1" applyBorder="1" applyAlignment="1">
      <alignment horizontal="center" vertical="center" wrapText="1"/>
    </xf>
    <xf numFmtId="0" fontId="79" fillId="26" borderId="101" xfId="0" applyFont="1" applyFill="1" applyBorder="1" applyAlignment="1">
      <alignment horizontal="center" vertical="center" wrapText="1"/>
    </xf>
    <xf numFmtId="0" fontId="79" fillId="0" borderId="12" xfId="0" applyFont="1" applyFill="1" applyBorder="1" applyAlignment="1">
      <alignment vertical="center"/>
    </xf>
    <xf numFmtId="0" fontId="79" fillId="0" borderId="37" xfId="0" applyFont="1" applyFill="1" applyBorder="1" applyAlignment="1">
      <alignment vertical="center"/>
    </xf>
    <xf numFmtId="0" fontId="79" fillId="26" borderId="33" xfId="0" applyFont="1" applyFill="1" applyBorder="1" applyAlignment="1">
      <alignment horizontal="center" vertical="center"/>
    </xf>
    <xf numFmtId="0" fontId="79" fillId="26" borderId="16" xfId="0" applyFont="1" applyFill="1" applyBorder="1" applyAlignment="1">
      <alignment horizontal="center" vertical="center"/>
    </xf>
    <xf numFmtId="0" fontId="79" fillId="26" borderId="12" xfId="0" applyFont="1" applyFill="1" applyBorder="1" applyAlignment="1">
      <alignment vertical="center"/>
    </xf>
    <xf numFmtId="0" fontId="79" fillId="26" borderId="37" xfId="0" applyFont="1" applyFill="1" applyBorder="1" applyAlignment="1">
      <alignment vertical="center"/>
    </xf>
    <xf numFmtId="0" fontId="79" fillId="26" borderId="11" xfId="0" applyFont="1" applyFill="1" applyBorder="1" applyAlignment="1">
      <alignment vertical="center"/>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5" xfId="0" applyFont="1" applyFill="1" applyBorder="1" applyAlignment="1">
      <alignment horizontal="center" vertical="center"/>
    </xf>
    <xf numFmtId="0" fontId="79" fillId="26" borderId="0" xfId="0" applyFont="1" applyFill="1" applyBorder="1" applyAlignment="1">
      <alignment horizontal="center" vertical="center"/>
    </xf>
    <xf numFmtId="0" fontId="79" fillId="26" borderId="57" xfId="0" applyFont="1" applyFill="1" applyBorder="1" applyAlignment="1">
      <alignment horizontal="center" vertical="center" wrapText="1"/>
    </xf>
    <xf numFmtId="0" fontId="79" fillId="26" borderId="19" xfId="0" applyFont="1" applyFill="1" applyBorder="1" applyAlignment="1">
      <alignment horizontal="center" vertical="center" wrapText="1"/>
    </xf>
    <xf numFmtId="0" fontId="79" fillId="26" borderId="15" xfId="0" applyFont="1" applyFill="1" applyBorder="1" applyAlignment="1">
      <alignment horizontal="center" vertical="center" wrapText="1"/>
    </xf>
    <xf numFmtId="0" fontId="79" fillId="26" borderId="93" xfId="0" applyFont="1" applyFill="1" applyBorder="1" applyAlignment="1">
      <alignment horizontal="center" vertical="center" textRotation="255"/>
    </xf>
    <xf numFmtId="0" fontId="79" fillId="26" borderId="13" xfId="0" applyFont="1" applyFill="1" applyBorder="1" applyAlignment="1">
      <alignment horizontal="center" vertical="center" textRotation="255"/>
    </xf>
    <xf numFmtId="0" fontId="79" fillId="26" borderId="17" xfId="0" applyFont="1" applyFill="1" applyBorder="1" applyAlignment="1">
      <alignment horizontal="center" vertical="center"/>
    </xf>
    <xf numFmtId="0" fontId="79" fillId="26" borderId="19" xfId="0" applyFont="1" applyFill="1" applyBorder="1" applyAlignment="1">
      <alignment horizontal="center" vertical="center"/>
    </xf>
    <xf numFmtId="0" fontId="79" fillId="26" borderId="16" xfId="0" applyFont="1" applyFill="1" applyBorder="1" applyAlignment="1">
      <alignment horizontal="center" vertical="center" wrapText="1"/>
    </xf>
    <xf numFmtId="0" fontId="79" fillId="26" borderId="102" xfId="0" applyFont="1" applyFill="1" applyBorder="1" applyAlignment="1">
      <alignment horizontal="center" vertical="center" textRotation="255"/>
    </xf>
    <xf numFmtId="0" fontId="79" fillId="26" borderId="12" xfId="0" applyFont="1" applyFill="1" applyBorder="1" applyAlignment="1">
      <alignment vertical="center" wrapText="1"/>
    </xf>
    <xf numFmtId="0" fontId="79" fillId="26" borderId="11" xfId="0" applyFont="1" applyFill="1" applyBorder="1" applyAlignment="1">
      <alignment vertical="center" wrapText="1"/>
    </xf>
    <xf numFmtId="0" fontId="79" fillId="26" borderId="14" xfId="0" applyFont="1" applyFill="1" applyBorder="1" applyAlignment="1">
      <alignment vertical="center"/>
    </xf>
    <xf numFmtId="0" fontId="79" fillId="26" borderId="21" xfId="0" applyFont="1" applyFill="1" applyBorder="1" applyAlignment="1">
      <alignment vertical="center"/>
    </xf>
    <xf numFmtId="0" fontId="79" fillId="26" borderId="14" xfId="0" applyFont="1" applyFill="1" applyBorder="1" applyAlignment="1">
      <alignment horizontal="center" vertical="center" wrapText="1"/>
    </xf>
    <xf numFmtId="0" fontId="79" fillId="26" borderId="33" xfId="0" applyFont="1" applyFill="1" applyBorder="1" applyAlignment="1">
      <alignment horizontal="center" vertical="center" wrapText="1"/>
    </xf>
    <xf numFmtId="0" fontId="79" fillId="26" borderId="13" xfId="0" applyFont="1" applyFill="1" applyBorder="1" applyAlignment="1">
      <alignment horizontal="center" vertical="center"/>
    </xf>
    <xf numFmtId="0" fontId="79" fillId="26" borderId="102" xfId="0" applyFont="1" applyFill="1" applyBorder="1" applyAlignment="1">
      <alignment horizontal="center" vertical="center"/>
    </xf>
    <xf numFmtId="0" fontId="68" fillId="0" borderId="14" xfId="0" applyFont="1" applyFill="1" applyBorder="1" applyAlignment="1">
      <alignment horizontal="left" vertical="center"/>
    </xf>
    <xf numFmtId="0" fontId="68" fillId="0" borderId="21" xfId="0" applyFont="1" applyFill="1" applyBorder="1" applyAlignment="1">
      <alignment horizontal="left" vertical="center"/>
    </xf>
    <xf numFmtId="0" fontId="68" fillId="0" borderId="15" xfId="0" applyFont="1" applyFill="1" applyBorder="1" applyAlignment="1">
      <alignment horizontal="left" vertical="center"/>
    </xf>
    <xf numFmtId="0" fontId="68" fillId="0" borderId="17" xfId="0" applyFont="1" applyFill="1" applyBorder="1" applyAlignment="1">
      <alignment horizontal="left" vertical="center"/>
    </xf>
    <xf numFmtId="0" fontId="68" fillId="0" borderId="18" xfId="0" applyFont="1" applyFill="1" applyBorder="1" applyAlignment="1">
      <alignment horizontal="left" vertical="center"/>
    </xf>
    <xf numFmtId="0" fontId="68" fillId="0" borderId="19" xfId="0" applyFont="1" applyFill="1" applyBorder="1" applyAlignment="1">
      <alignment horizontal="left" vertical="center"/>
    </xf>
    <xf numFmtId="176" fontId="68" fillId="26" borderId="0" xfId="0" applyNumberFormat="1" applyFont="1" applyFill="1" applyBorder="1" applyAlignment="1" applyProtection="1">
      <alignment horizontal="right" vertical="center"/>
      <protection locked="0"/>
    </xf>
    <xf numFmtId="0" fontId="68" fillId="26" borderId="0" xfId="0" applyFont="1" applyFill="1" applyBorder="1" applyAlignment="1" applyProtection="1">
      <alignment horizontal="right" vertical="center"/>
      <protection locked="0"/>
    </xf>
    <xf numFmtId="0" fontId="68" fillId="0" borderId="37" xfId="0" applyFont="1" applyFill="1" applyBorder="1" applyAlignment="1">
      <alignment horizontal="left" vertical="center"/>
    </xf>
    <xf numFmtId="0" fontId="68" fillId="0" borderId="71" xfId="0" applyFont="1" applyFill="1" applyBorder="1" applyAlignment="1">
      <alignment horizontal="left" vertical="center"/>
    </xf>
    <xf numFmtId="0" fontId="68" fillId="0" borderId="67" xfId="0" applyFont="1" applyFill="1" applyBorder="1" applyAlignment="1">
      <alignment horizontal="center" vertical="center"/>
    </xf>
    <xf numFmtId="0" fontId="68" fillId="0" borderId="68" xfId="0" applyFont="1" applyFill="1" applyBorder="1" applyAlignment="1">
      <alignment horizontal="center" vertical="center"/>
    </xf>
    <xf numFmtId="0" fontId="66" fillId="0" borderId="14" xfId="0" applyFont="1" applyFill="1" applyBorder="1" applyAlignment="1">
      <alignment horizontal="left" vertical="center" wrapText="1"/>
    </xf>
    <xf numFmtId="0" fontId="66" fillId="0" borderId="21" xfId="0" applyFont="1" applyFill="1" applyBorder="1" applyAlignment="1">
      <alignment horizontal="left" vertical="center" wrapText="1"/>
    </xf>
    <xf numFmtId="0" fontId="66" fillId="0" borderId="40" xfId="0" applyFont="1" applyFill="1" applyBorder="1" applyAlignment="1">
      <alignment horizontal="left" vertical="center" wrapText="1"/>
    </xf>
    <xf numFmtId="0" fontId="66" fillId="0" borderId="33"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38"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66" fillId="0" borderId="99" xfId="0" applyFont="1" applyFill="1" applyBorder="1" applyAlignment="1">
      <alignment horizontal="left" vertical="center" wrapText="1"/>
    </xf>
    <xf numFmtId="0" fontId="71" fillId="0" borderId="64" xfId="0" applyFont="1" applyFill="1" applyBorder="1" applyAlignment="1">
      <alignment vertical="center" wrapText="1"/>
    </xf>
    <xf numFmtId="0" fontId="71" fillId="0" borderId="65" xfId="0" applyFont="1" applyFill="1" applyBorder="1" applyAlignment="1">
      <alignment vertical="center" wrapText="1"/>
    </xf>
    <xf numFmtId="0" fontId="71" fillId="0" borderId="66" xfId="0" applyFont="1" applyFill="1" applyBorder="1" applyAlignment="1">
      <alignment vertical="center" wrapText="1"/>
    </xf>
    <xf numFmtId="0" fontId="68" fillId="24" borderId="31" xfId="0" applyFont="1" applyFill="1" applyBorder="1" applyAlignment="1" applyProtection="1">
      <alignment horizontal="center" vertical="center"/>
      <protection locked="0"/>
    </xf>
    <xf numFmtId="0" fontId="71" fillId="0" borderId="0" xfId="0" applyFont="1" applyFill="1" applyAlignment="1">
      <alignment horizontal="left" vertical="top" wrapText="1"/>
    </xf>
    <xf numFmtId="0" fontId="56" fillId="0" borderId="13" xfId="0" applyFont="1" applyFill="1" applyBorder="1" applyAlignment="1">
      <alignment horizontal="center" vertical="center" wrapText="1"/>
    </xf>
    <xf numFmtId="0" fontId="56" fillId="0" borderId="150" xfId="0" applyFont="1" applyFill="1" applyBorder="1" applyAlignment="1">
      <alignment horizontal="center" vertical="center"/>
    </xf>
    <xf numFmtId="0" fontId="71" fillId="26" borderId="0" xfId="0" applyFont="1" applyFill="1" applyBorder="1" applyAlignment="1">
      <alignment horizontal="left" vertical="top" wrapText="1"/>
    </xf>
    <xf numFmtId="0" fontId="71" fillId="0" borderId="0" xfId="0" applyFont="1" applyFill="1" applyBorder="1" applyAlignment="1">
      <alignment vertical="top" wrapText="1"/>
    </xf>
    <xf numFmtId="0" fontId="66" fillId="0" borderId="12" xfId="0" applyFont="1" applyFill="1" applyBorder="1" applyAlignment="1">
      <alignment vertical="center" wrapText="1"/>
    </xf>
    <xf numFmtId="0" fontId="66" fillId="0" borderId="37" xfId="0" applyFont="1" applyFill="1" applyBorder="1" applyAlignment="1">
      <alignment vertical="center" wrapText="1"/>
    </xf>
    <xf numFmtId="0" fontId="66" fillId="0" borderId="71" xfId="0" applyFont="1" applyFill="1" applyBorder="1" applyAlignment="1">
      <alignment vertical="center" wrapText="1"/>
    </xf>
    <xf numFmtId="0" fontId="66" fillId="0" borderId="14" xfId="0" applyFont="1" applyFill="1" applyBorder="1" applyAlignment="1">
      <alignment vertical="center" wrapText="1"/>
    </xf>
    <xf numFmtId="0" fontId="66" fillId="0" borderId="21" xfId="0" applyFont="1" applyFill="1" applyBorder="1" applyAlignment="1">
      <alignment vertical="center" wrapText="1"/>
    </xf>
    <xf numFmtId="0" fontId="66" fillId="0" borderId="33" xfId="0" applyFont="1" applyFill="1" applyBorder="1" applyAlignment="1">
      <alignment vertical="center" wrapText="1"/>
    </xf>
    <xf numFmtId="0" fontId="66" fillId="0" borderId="0" xfId="0" applyFont="1" applyFill="1" applyBorder="1" applyAlignment="1">
      <alignment vertical="center" wrapText="1"/>
    </xf>
    <xf numFmtId="0" fontId="66" fillId="0" borderId="17" xfId="0" applyFont="1" applyFill="1" applyBorder="1" applyAlignment="1">
      <alignment vertical="center" wrapText="1"/>
    </xf>
    <xf numFmtId="0" fontId="66" fillId="0" borderId="18" xfId="0" applyFont="1" applyFill="1" applyBorder="1" applyAlignment="1">
      <alignment vertical="center" wrapText="1"/>
    </xf>
    <xf numFmtId="0" fontId="71" fillId="0" borderId="26"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3" fillId="0" borderId="33" xfId="0" applyFont="1" applyFill="1" applyBorder="1" applyAlignment="1">
      <alignment horizontal="center" vertical="center" textRotation="255"/>
    </xf>
    <xf numFmtId="0" fontId="71" fillId="26" borderId="0" xfId="0" applyFont="1" applyFill="1" applyBorder="1" applyAlignment="1" applyProtection="1">
      <alignment vertical="center" wrapText="1"/>
      <protection locked="0"/>
    </xf>
    <xf numFmtId="0" fontId="68" fillId="0" borderId="31" xfId="0" applyFont="1" applyFill="1" applyBorder="1" applyAlignment="1">
      <alignment horizontal="center" vertical="center"/>
    </xf>
    <xf numFmtId="0" fontId="71" fillId="28" borderId="0" xfId="0" applyFont="1" applyFill="1" applyBorder="1" applyAlignment="1" applyProtection="1">
      <alignment vertical="center"/>
      <protection locked="0"/>
    </xf>
    <xf numFmtId="0" fontId="71" fillId="25" borderId="0" xfId="0" applyFont="1" applyFill="1" applyBorder="1" applyAlignment="1" applyProtection="1">
      <alignment vertical="center"/>
      <protection locked="0"/>
    </xf>
    <xf numFmtId="0" fontId="71" fillId="26" borderId="55" xfId="0" applyFont="1" applyFill="1" applyBorder="1" applyAlignment="1">
      <alignment horizontal="left" vertical="center" wrapText="1"/>
    </xf>
    <xf numFmtId="176" fontId="68" fillId="28" borderId="44" xfId="0" applyNumberFormat="1" applyFont="1" applyFill="1" applyBorder="1" applyAlignment="1" applyProtection="1">
      <alignment horizontal="right" vertical="center"/>
      <protection locked="0"/>
    </xf>
    <xf numFmtId="0" fontId="68" fillId="28" borderId="45" xfId="0" applyFont="1" applyFill="1" applyBorder="1" applyAlignment="1" applyProtection="1">
      <alignment horizontal="right" vertical="center"/>
      <protection locked="0"/>
    </xf>
    <xf numFmtId="0" fontId="68" fillId="28" borderId="46" xfId="0" applyFont="1" applyFill="1" applyBorder="1" applyAlignment="1" applyProtection="1">
      <alignment horizontal="right" vertical="center"/>
      <protection locked="0"/>
    </xf>
    <xf numFmtId="0" fontId="68" fillId="0" borderId="103" xfId="0" applyFont="1" applyFill="1" applyBorder="1" applyAlignment="1">
      <alignment horizontal="center" vertical="center"/>
    </xf>
    <xf numFmtId="0" fontId="68" fillId="0" borderId="65" xfId="0" applyFont="1" applyFill="1" applyBorder="1" applyAlignment="1">
      <alignment horizontal="center" vertical="center"/>
    </xf>
    <xf numFmtId="0" fontId="68" fillId="0" borderId="66" xfId="0" applyFont="1" applyFill="1" applyBorder="1" applyAlignment="1">
      <alignment horizontal="center" vertical="center"/>
    </xf>
    <xf numFmtId="0" fontId="68" fillId="0" borderId="65" xfId="0" applyFont="1" applyFill="1" applyBorder="1" applyAlignment="1" applyProtection="1">
      <alignment vertical="center"/>
      <protection locked="0"/>
    </xf>
    <xf numFmtId="0" fontId="68" fillId="0" borderId="66" xfId="0" applyFont="1" applyFill="1" applyBorder="1" applyAlignment="1" applyProtection="1">
      <alignment vertical="center"/>
      <protection locked="0"/>
    </xf>
    <xf numFmtId="0" fontId="68" fillId="0" borderId="18" xfId="0" applyFont="1" applyFill="1" applyBorder="1" applyAlignment="1" applyProtection="1">
      <alignment vertical="center" wrapText="1"/>
      <protection locked="0"/>
    </xf>
    <xf numFmtId="0" fontId="68" fillId="0" borderId="19" xfId="0" applyFont="1" applyFill="1" applyBorder="1" applyAlignment="1" applyProtection="1">
      <alignment vertical="center" wrapText="1"/>
      <protection locked="0"/>
    </xf>
    <xf numFmtId="0" fontId="68" fillId="0" borderId="10" xfId="0" applyFont="1" applyFill="1" applyBorder="1" applyAlignment="1">
      <alignment horizontal="center" vertical="center"/>
    </xf>
    <xf numFmtId="0" fontId="68" fillId="0" borderId="10" xfId="0" applyFont="1" applyFill="1" applyBorder="1" applyAlignment="1" applyProtection="1">
      <alignment horizontal="center" vertical="center"/>
      <protection locked="0"/>
    </xf>
    <xf numFmtId="0" fontId="68" fillId="0" borderId="10" xfId="0" applyFont="1" applyFill="1" applyBorder="1" applyAlignment="1" applyProtection="1">
      <alignment vertical="center"/>
      <protection locked="0"/>
    </xf>
    <xf numFmtId="0" fontId="68" fillId="0" borderId="10" xfId="0" applyFont="1" applyFill="1" applyBorder="1" applyAlignment="1" applyProtection="1">
      <alignment horizontal="left" vertical="center"/>
      <protection locked="0"/>
    </xf>
    <xf numFmtId="0" fontId="68" fillId="0" borderId="65" xfId="0" applyFont="1" applyFill="1" applyBorder="1" applyAlignment="1" applyProtection="1">
      <alignment horizontal="left" vertical="center"/>
      <protection locked="0"/>
    </xf>
    <xf numFmtId="0" fontId="68" fillId="0" borderId="66" xfId="0" applyFont="1" applyFill="1" applyBorder="1" applyAlignment="1" applyProtection="1">
      <alignment horizontal="left" vertical="center"/>
      <protection locked="0"/>
    </xf>
    <xf numFmtId="0" fontId="68" fillId="0" borderId="18" xfId="0" applyFont="1" applyFill="1" applyBorder="1" applyAlignment="1" applyProtection="1">
      <alignment vertical="center"/>
      <protection locked="0"/>
    </xf>
    <xf numFmtId="0" fontId="68" fillId="0" borderId="19" xfId="0" applyFont="1" applyFill="1" applyBorder="1" applyAlignment="1" applyProtection="1">
      <alignment vertical="center"/>
      <protection locked="0"/>
    </xf>
    <xf numFmtId="0" fontId="68" fillId="0" borderId="33"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16" xfId="0" applyFont="1" applyFill="1" applyBorder="1" applyAlignment="1" applyProtection="1">
      <alignment vertical="center"/>
      <protection locked="0"/>
    </xf>
    <xf numFmtId="0" fontId="68" fillId="0" borderId="17" xfId="0" applyFont="1" applyFill="1" applyBorder="1" applyAlignment="1" applyProtection="1">
      <alignment vertical="center"/>
      <protection locked="0"/>
    </xf>
    <xf numFmtId="0" fontId="68" fillId="0" borderId="14" xfId="0" applyFont="1" applyFill="1" applyBorder="1" applyAlignment="1">
      <alignment horizontal="center" vertical="center" wrapText="1"/>
    </xf>
    <xf numFmtId="0" fontId="68" fillId="0" borderId="21"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33"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03" xfId="0" applyFont="1" applyFill="1" applyBorder="1" applyAlignment="1">
      <alignment horizontal="center" vertical="center" wrapText="1"/>
    </xf>
    <xf numFmtId="0" fontId="68" fillId="0" borderId="65" xfId="0" applyFont="1" applyFill="1" applyBorder="1" applyAlignment="1">
      <alignment horizontal="center" vertical="center" wrapText="1"/>
    </xf>
    <xf numFmtId="0" fontId="68" fillId="0" borderId="66" xfId="0" applyFont="1" applyFill="1" applyBorder="1" applyAlignment="1">
      <alignment horizontal="center" vertical="center" wrapText="1"/>
    </xf>
    <xf numFmtId="0" fontId="68" fillId="0" borderId="11"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19" xfId="0" applyFont="1" applyFill="1" applyBorder="1" applyAlignment="1">
      <alignment horizontal="center" vertical="center"/>
    </xf>
    <xf numFmtId="0" fontId="71" fillId="0" borderId="55" xfId="0" applyFont="1" applyFill="1" applyBorder="1" applyAlignment="1">
      <alignment horizontal="left" vertical="center" wrapText="1"/>
    </xf>
    <xf numFmtId="0" fontId="66" fillId="0" borderId="41" xfId="0" applyFont="1" applyFill="1" applyBorder="1" applyAlignment="1">
      <alignment vertical="center" wrapText="1"/>
    </xf>
    <xf numFmtId="0" fontId="66" fillId="0" borderId="16" xfId="0" applyFont="1" applyFill="1" applyBorder="1" applyAlignment="1">
      <alignment vertical="center" wrapText="1"/>
    </xf>
    <xf numFmtId="0" fontId="68" fillId="0" borderId="85" xfId="0" applyFont="1" applyFill="1" applyBorder="1" applyAlignment="1">
      <alignment horizontal="center" vertical="center"/>
    </xf>
    <xf numFmtId="0" fontId="68" fillId="0" borderId="86" xfId="0" applyFont="1" applyFill="1" applyBorder="1" applyAlignment="1">
      <alignment horizontal="center" vertical="center"/>
    </xf>
    <xf numFmtId="0" fontId="68" fillId="0" borderId="114" xfId="0" applyFont="1" applyFill="1" applyBorder="1" applyAlignment="1">
      <alignment horizontal="center" vertical="center"/>
    </xf>
    <xf numFmtId="0" fontId="71" fillId="25" borderId="31" xfId="0" applyFont="1" applyFill="1" applyBorder="1" applyAlignment="1" applyProtection="1">
      <alignment horizontal="center" vertical="center"/>
      <protection locked="0"/>
    </xf>
    <xf numFmtId="0" fontId="66" fillId="29" borderId="26" xfId="0" applyFont="1" applyFill="1" applyBorder="1" applyAlignment="1" applyProtection="1">
      <alignment vertical="center"/>
      <protection locked="0"/>
    </xf>
    <xf numFmtId="0" fontId="66" fillId="29" borderId="31" xfId="0" applyFont="1" applyFill="1" applyBorder="1" applyAlignment="1" applyProtection="1">
      <alignment vertical="center"/>
      <protection locked="0"/>
    </xf>
    <xf numFmtId="0" fontId="66" fillId="29" borderId="32" xfId="0" applyFont="1" applyFill="1" applyBorder="1" applyAlignment="1" applyProtection="1">
      <alignment vertical="center"/>
      <protection locked="0"/>
    </xf>
    <xf numFmtId="0" fontId="66" fillId="0" borderId="77" xfId="0" applyFont="1" applyFill="1" applyBorder="1" applyAlignment="1">
      <alignment vertical="center" wrapText="1"/>
    </xf>
    <xf numFmtId="0" fontId="66" fillId="0" borderId="78" xfId="0" applyFont="1" applyFill="1" applyBorder="1" applyAlignment="1">
      <alignment vertical="center" wrapText="1"/>
    </xf>
    <xf numFmtId="0" fontId="66" fillId="0" borderId="84" xfId="0" applyFont="1" applyFill="1" applyBorder="1" applyAlignment="1">
      <alignment vertical="center" wrapText="1"/>
    </xf>
    <xf numFmtId="49" fontId="71" fillId="0" borderId="12" xfId="0" applyNumberFormat="1" applyFont="1" applyFill="1" applyBorder="1" applyAlignment="1">
      <alignment vertical="center" wrapText="1"/>
    </xf>
    <xf numFmtId="49" fontId="71" fillId="0" borderId="37" xfId="0" applyNumberFormat="1" applyFont="1" applyFill="1" applyBorder="1" applyAlignment="1">
      <alignment vertical="center" wrapText="1"/>
    </xf>
    <xf numFmtId="49" fontId="71" fillId="0" borderId="11" xfId="0" applyNumberFormat="1" applyFont="1" applyFill="1" applyBorder="1" applyAlignment="1">
      <alignment vertical="center" wrapText="1"/>
    </xf>
    <xf numFmtId="0" fontId="71" fillId="26" borderId="69" xfId="0" applyFont="1" applyFill="1" applyBorder="1" applyAlignment="1">
      <alignment horizontal="left" vertical="center" wrapText="1"/>
    </xf>
    <xf numFmtId="0" fontId="71" fillId="26" borderId="55" xfId="0" applyFont="1" applyFill="1" applyBorder="1" applyAlignment="1">
      <alignment vertical="center" wrapText="1"/>
    </xf>
    <xf numFmtId="49" fontId="66" fillId="0" borderId="14" xfId="0" applyNumberFormat="1" applyFont="1" applyFill="1" applyBorder="1" applyAlignment="1">
      <alignment horizontal="center" vertical="center" wrapText="1"/>
    </xf>
    <xf numFmtId="49" fontId="66" fillId="0" borderId="21" xfId="0" applyNumberFormat="1" applyFont="1" applyFill="1" applyBorder="1" applyAlignment="1">
      <alignment horizontal="center" vertical="center" wrapText="1"/>
    </xf>
    <xf numFmtId="49" fontId="66" fillId="0" borderId="15" xfId="0" applyNumberFormat="1" applyFont="1" applyFill="1" applyBorder="1" applyAlignment="1">
      <alignment horizontal="center" vertical="center" wrapText="1"/>
    </xf>
    <xf numFmtId="0" fontId="71" fillId="26" borderId="78" xfId="0" applyFont="1" applyFill="1" applyBorder="1" applyAlignment="1">
      <alignment horizontal="lef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66" fillId="0" borderId="48" xfId="0" applyFont="1" applyFill="1" applyBorder="1" applyAlignment="1">
      <alignment horizontal="left" vertical="center" wrapText="1"/>
    </xf>
    <xf numFmtId="0" fontId="66" fillId="0" borderId="47" xfId="0" applyFont="1" applyFill="1" applyBorder="1" applyAlignment="1">
      <alignment horizontal="left" vertical="center" wrapText="1"/>
    </xf>
    <xf numFmtId="0" fontId="66" fillId="0" borderId="41" xfId="0" applyFont="1" applyFill="1" applyBorder="1" applyAlignment="1">
      <alignment horizontal="left" vertical="center" wrapText="1"/>
    </xf>
    <xf numFmtId="0" fontId="66" fillId="0" borderId="76" xfId="0" applyFont="1" applyFill="1" applyBorder="1" applyAlignment="1">
      <alignment horizontal="left" vertical="center" wrapText="1"/>
    </xf>
    <xf numFmtId="49" fontId="66" fillId="0" borderId="12" xfId="0" applyNumberFormat="1" applyFont="1" applyFill="1" applyBorder="1" applyAlignment="1">
      <alignment horizontal="center" vertical="center" wrapText="1"/>
    </xf>
    <xf numFmtId="49" fontId="66" fillId="0" borderId="37" xfId="0" applyNumberFormat="1" applyFont="1" applyFill="1" applyBorder="1" applyAlignment="1">
      <alignment horizontal="center" vertical="center" wrapText="1"/>
    </xf>
    <xf numFmtId="49" fontId="66" fillId="0" borderId="11" xfId="0" applyNumberFormat="1" applyFont="1" applyFill="1" applyBorder="1" applyAlignment="1">
      <alignment horizontal="center" vertical="center" wrapText="1"/>
    </xf>
    <xf numFmtId="0" fontId="71" fillId="26" borderId="63" xfId="0" applyFont="1" applyFill="1" applyBorder="1" applyAlignment="1">
      <alignment horizontal="left" vertical="center" wrapText="1"/>
    </xf>
    <xf numFmtId="0" fontId="71" fillId="26" borderId="60" xfId="0" applyFont="1" applyFill="1" applyBorder="1" applyAlignment="1">
      <alignment horizontal="left" vertical="center" wrapText="1"/>
    </xf>
    <xf numFmtId="0" fontId="71" fillId="24" borderId="88" xfId="0" applyFont="1" applyFill="1" applyBorder="1" applyAlignment="1">
      <alignment vertical="center" wrapText="1"/>
    </xf>
    <xf numFmtId="0" fontId="71" fillId="28" borderId="26" xfId="0" applyFont="1" applyFill="1" applyBorder="1" applyAlignment="1" applyProtection="1">
      <alignment vertical="center" wrapText="1"/>
      <protection locked="0"/>
    </xf>
    <xf numFmtId="0" fontId="71" fillId="28" borderId="31" xfId="0" applyFont="1" applyFill="1" applyBorder="1" applyAlignment="1" applyProtection="1">
      <alignment vertical="center"/>
      <protection locked="0"/>
    </xf>
    <xf numFmtId="0" fontId="71" fillId="28" borderId="32" xfId="0" applyFont="1" applyFill="1" applyBorder="1" applyAlignment="1" applyProtection="1">
      <alignment vertical="center"/>
      <protection locked="0"/>
    </xf>
    <xf numFmtId="0" fontId="68" fillId="25" borderId="26" xfId="0" applyFont="1" applyFill="1" applyBorder="1" applyAlignment="1" applyProtection="1">
      <alignment vertical="center"/>
      <protection locked="0"/>
    </xf>
    <xf numFmtId="0" fontId="68" fillId="25" borderId="31" xfId="0" applyFont="1" applyFill="1" applyBorder="1" applyAlignment="1" applyProtection="1">
      <alignment vertical="center"/>
      <protection locked="0"/>
    </xf>
    <xf numFmtId="0" fontId="68" fillId="25" borderId="32" xfId="0" applyFont="1" applyFill="1" applyBorder="1" applyAlignment="1" applyProtection="1">
      <alignment vertical="center"/>
      <protection locked="0"/>
    </xf>
    <xf numFmtId="0" fontId="71" fillId="28" borderId="31" xfId="0" applyFont="1" applyFill="1" applyBorder="1" applyAlignment="1" applyProtection="1">
      <alignment horizontal="center" vertical="center"/>
      <protection locked="0"/>
    </xf>
    <xf numFmtId="0" fontId="66" fillId="26" borderId="37" xfId="0" applyFont="1" applyFill="1" applyBorder="1" applyAlignment="1">
      <alignment vertical="center" wrapText="1"/>
    </xf>
    <xf numFmtId="0" fontId="66" fillId="26" borderId="11" xfId="0" applyFont="1" applyFill="1" applyBorder="1" applyAlignment="1">
      <alignment vertical="center" wrapText="1"/>
    </xf>
    <xf numFmtId="0" fontId="66" fillId="27" borderId="21" xfId="0" applyFont="1" applyFill="1" applyBorder="1" applyAlignment="1">
      <alignment horizontal="center" vertical="center"/>
    </xf>
    <xf numFmtId="0" fontId="66" fillId="27" borderId="15" xfId="0" applyFont="1" applyFill="1" applyBorder="1" applyAlignment="1">
      <alignment horizontal="center" vertical="center"/>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0" borderId="71" xfId="0" applyFont="1" applyFill="1" applyBorder="1" applyAlignment="1">
      <alignment vertical="center"/>
    </xf>
    <xf numFmtId="0" fontId="64" fillId="27" borderId="62" xfId="0" applyFont="1" applyFill="1" applyBorder="1" applyAlignment="1">
      <alignment horizontal="center" vertical="center" wrapText="1"/>
    </xf>
    <xf numFmtId="0" fontId="64" fillId="27" borderId="52" xfId="0" applyFont="1" applyFill="1" applyBorder="1" applyAlignment="1">
      <alignment horizontal="center" vertical="center" wrapText="1"/>
    </xf>
    <xf numFmtId="0" fontId="64" fillId="27" borderId="53" xfId="0" applyFont="1" applyFill="1" applyBorder="1" applyAlignment="1">
      <alignment horizontal="center" vertical="center" wrapText="1"/>
    </xf>
    <xf numFmtId="0" fontId="66" fillId="0" borderId="110" xfId="0" applyFont="1" applyFill="1" applyBorder="1" applyAlignment="1">
      <alignment vertical="center"/>
    </xf>
    <xf numFmtId="0" fontId="66" fillId="0" borderId="45" xfId="0" applyFont="1" applyFill="1" applyBorder="1" applyAlignment="1">
      <alignment vertical="center"/>
    </xf>
    <xf numFmtId="0" fontId="66" fillId="0" borderId="46" xfId="0" applyFont="1" applyFill="1" applyBorder="1" applyAlignment="1">
      <alignment vertical="center"/>
    </xf>
    <xf numFmtId="0" fontId="66" fillId="0" borderId="1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40" xfId="0" applyFont="1" applyFill="1" applyBorder="1" applyAlignment="1">
      <alignment horizontal="center" vertical="center" wrapText="1"/>
    </xf>
    <xf numFmtId="0" fontId="66" fillId="0" borderId="100" xfId="0" applyFont="1" applyFill="1" applyBorder="1" applyAlignment="1">
      <alignment horizontal="center" vertical="center" wrapText="1"/>
    </xf>
    <xf numFmtId="0" fontId="66" fillId="0" borderId="78" xfId="0" applyFont="1" applyFill="1" applyBorder="1" applyAlignment="1">
      <alignment horizontal="center" vertical="center" wrapText="1"/>
    </xf>
    <xf numFmtId="0" fontId="66" fillId="0" borderId="105" xfId="0" applyFont="1" applyFill="1" applyBorder="1" applyAlignment="1">
      <alignment horizontal="center" vertical="center" wrapText="1"/>
    </xf>
    <xf numFmtId="0" fontId="66" fillId="0" borderId="92" xfId="0" applyFont="1" applyFill="1" applyBorder="1" applyAlignment="1">
      <alignment horizontal="center" vertical="center" wrapText="1"/>
    </xf>
    <xf numFmtId="0" fontId="66" fillId="0" borderId="75" xfId="0" applyFont="1" applyFill="1" applyBorder="1" applyAlignment="1">
      <alignment horizontal="center" vertical="center" wrapText="1"/>
    </xf>
    <xf numFmtId="0" fontId="66" fillId="0" borderId="138"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99" xfId="0" applyFont="1" applyFill="1" applyBorder="1" applyAlignment="1">
      <alignment horizontal="center" vertical="center" wrapText="1"/>
    </xf>
    <xf numFmtId="0" fontId="88" fillId="26" borderId="55" xfId="0" applyFont="1" applyFill="1" applyBorder="1" applyAlignment="1">
      <alignment vertical="center" wrapText="1"/>
    </xf>
    <xf numFmtId="0" fontId="71" fillId="26" borderId="75" xfId="0" applyFont="1" applyFill="1" applyBorder="1" applyAlignment="1">
      <alignment vertical="center" wrapText="1"/>
    </xf>
    <xf numFmtId="0" fontId="71" fillId="26" borderId="88" xfId="0" applyFont="1" applyFill="1" applyBorder="1" applyAlignment="1">
      <alignment horizontal="left" vertical="center" wrapText="1"/>
    </xf>
    <xf numFmtId="176" fontId="71" fillId="26" borderId="18" xfId="0" applyNumberFormat="1" applyFont="1" applyFill="1" applyBorder="1" applyAlignment="1">
      <alignment vertical="center" shrinkToFit="1"/>
    </xf>
    <xf numFmtId="176" fontId="71" fillId="26" borderId="0" xfId="0" applyNumberFormat="1" applyFont="1" applyFill="1" applyBorder="1" applyAlignment="1">
      <alignment vertical="center" shrinkToFit="1"/>
    </xf>
    <xf numFmtId="0" fontId="71" fillId="25" borderId="26" xfId="0" applyFont="1" applyFill="1" applyBorder="1" applyAlignment="1" applyProtection="1">
      <alignment vertical="center" wrapText="1"/>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66" fillId="0" borderId="11" xfId="0" applyFont="1" applyFill="1" applyBorder="1" applyAlignment="1">
      <alignment vertical="center" wrapText="1"/>
    </xf>
    <xf numFmtId="0" fontId="71" fillId="25" borderId="26" xfId="0" applyFont="1" applyFill="1" applyBorder="1" applyAlignment="1" applyProtection="1">
      <alignment horizontal="left" vertical="center" wrapText="1"/>
      <protection locked="0"/>
    </xf>
    <xf numFmtId="0" fontId="71" fillId="25" borderId="31" xfId="0" applyFont="1" applyFill="1" applyBorder="1" applyAlignment="1" applyProtection="1">
      <alignment horizontal="left" vertical="center"/>
      <protection locked="0"/>
    </xf>
    <xf numFmtId="0" fontId="71" fillId="25" borderId="32" xfId="0" applyFont="1" applyFill="1" applyBorder="1" applyAlignment="1" applyProtection="1">
      <alignment horizontal="left" vertical="center"/>
      <protection locked="0"/>
    </xf>
    <xf numFmtId="0" fontId="84" fillId="0" borderId="0" xfId="0" applyFont="1" applyFill="1" applyBorder="1" applyAlignment="1">
      <alignment horizontal="center" vertical="center" wrapText="1"/>
    </xf>
    <xf numFmtId="0" fontId="64" fillId="0" borderId="0" xfId="0" applyFont="1" applyFill="1" applyBorder="1" applyAlignment="1">
      <alignment horizontal="center" vertical="center"/>
    </xf>
    <xf numFmtId="0" fontId="84"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85" fillId="0" borderId="0" xfId="0" applyFont="1" applyFill="1" applyBorder="1" applyAlignment="1">
      <alignment horizontal="center" vertical="center"/>
    </xf>
    <xf numFmtId="0" fontId="85" fillId="0" borderId="38" xfId="0" applyFont="1" applyFill="1" applyBorder="1" applyAlignment="1">
      <alignment horizontal="center" vertical="center"/>
    </xf>
    <xf numFmtId="0" fontId="84" fillId="26" borderId="0" xfId="0" applyFont="1" applyFill="1" applyBorder="1" applyAlignment="1">
      <alignment horizontal="left" vertical="center" wrapText="1"/>
    </xf>
    <xf numFmtId="0" fontId="84" fillId="29" borderId="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84" fillId="0" borderId="0" xfId="0" applyFont="1" applyFill="1" applyBorder="1" applyAlignment="1">
      <alignment horizontal="center" vertical="center"/>
    </xf>
    <xf numFmtId="0" fontId="84" fillId="26" borderId="0" xfId="0" applyFont="1" applyFill="1" applyBorder="1" applyAlignment="1">
      <alignment vertical="center" shrinkToFit="1"/>
    </xf>
    <xf numFmtId="0" fontId="84" fillId="26" borderId="38" xfId="0" applyFont="1" applyFill="1" applyBorder="1" applyAlignment="1">
      <alignment vertical="center" shrinkToFit="1"/>
    </xf>
    <xf numFmtId="0" fontId="66" fillId="0" borderId="111" xfId="0" applyFont="1" applyFill="1" applyBorder="1" applyAlignment="1">
      <alignment vertical="center"/>
    </xf>
    <xf numFmtId="0" fontId="66" fillId="0" borderId="106" xfId="0" applyFont="1" applyFill="1" applyBorder="1" applyAlignment="1">
      <alignment vertical="center"/>
    </xf>
    <xf numFmtId="0" fontId="66" fillId="0" borderId="107" xfId="0" applyFont="1" applyFill="1" applyBorder="1" applyAlignment="1">
      <alignment vertical="center"/>
    </xf>
    <xf numFmtId="0" fontId="71" fillId="26" borderId="0" xfId="0" applyFont="1" applyFill="1" applyAlignment="1">
      <alignment horizontal="left" vertical="center" wrapText="1"/>
    </xf>
    <xf numFmtId="0" fontId="66" fillId="0" borderId="12"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71" xfId="0" applyFont="1" applyFill="1" applyBorder="1" applyAlignment="1">
      <alignment horizontal="center" vertical="center"/>
    </xf>
    <xf numFmtId="0" fontId="66" fillId="25" borderId="0" xfId="0" applyFont="1" applyFill="1" applyBorder="1" applyAlignment="1" applyProtection="1">
      <alignment vertical="center"/>
      <protection locked="0"/>
    </xf>
    <xf numFmtId="0" fontId="68" fillId="0" borderId="0" xfId="0" applyFont="1" applyFill="1" applyBorder="1" applyAlignment="1">
      <alignment horizontal="center" vertical="center"/>
    </xf>
    <xf numFmtId="0" fontId="68" fillId="0" borderId="16" xfId="0" applyFont="1" applyFill="1" applyBorder="1" applyAlignment="1">
      <alignment horizontal="center" vertical="center"/>
    </xf>
    <xf numFmtId="176" fontId="68" fillId="25" borderId="44" xfId="0" applyNumberFormat="1" applyFont="1" applyFill="1" applyBorder="1" applyAlignment="1" applyProtection="1">
      <alignment horizontal="right" vertical="center"/>
      <protection locked="0"/>
    </xf>
    <xf numFmtId="0" fontId="68" fillId="25" borderId="45" xfId="0" applyFont="1" applyFill="1" applyBorder="1" applyAlignment="1" applyProtection="1">
      <alignment horizontal="right" vertical="center"/>
      <protection locked="0"/>
    </xf>
    <xf numFmtId="0" fontId="68" fillId="25" borderId="46" xfId="0" applyFont="1" applyFill="1" applyBorder="1" applyAlignment="1" applyProtection="1">
      <alignment horizontal="right" vertical="center"/>
      <protection locked="0"/>
    </xf>
    <xf numFmtId="0" fontId="68" fillId="25" borderId="26" xfId="0" applyFont="1" applyFill="1" applyBorder="1" applyAlignment="1">
      <alignment horizontal="center" vertical="center"/>
    </xf>
    <xf numFmtId="0" fontId="68" fillId="25" borderId="32" xfId="0" applyFont="1" applyFill="1" applyBorder="1" applyAlignment="1">
      <alignment horizontal="center" vertical="center"/>
    </xf>
    <xf numFmtId="0" fontId="68" fillId="0" borderId="21" xfId="0" applyFont="1" applyFill="1" applyBorder="1" applyAlignment="1">
      <alignment horizontal="center" vertical="center"/>
    </xf>
    <xf numFmtId="176" fontId="68" fillId="26" borderId="92" xfId="0" applyNumberFormat="1" applyFont="1" applyFill="1" applyBorder="1" applyAlignment="1">
      <alignment vertical="center"/>
    </xf>
    <xf numFmtId="176" fontId="68" fillId="26" borderId="75" xfId="0" applyNumberFormat="1" applyFont="1" applyFill="1" applyBorder="1" applyAlignment="1">
      <alignment vertical="center"/>
    </xf>
    <xf numFmtId="176" fontId="68" fillId="26" borderId="33" xfId="0" applyNumberFormat="1" applyFont="1" applyFill="1" applyBorder="1" applyAlignment="1">
      <alignment vertical="center"/>
    </xf>
    <xf numFmtId="176" fontId="68" fillId="26" borderId="0" xfId="0" applyNumberFormat="1" applyFont="1" applyFill="1" applyBorder="1" applyAlignment="1">
      <alignment vertical="center"/>
    </xf>
    <xf numFmtId="0" fontId="71" fillId="26" borderId="14" xfId="0" applyFont="1" applyFill="1" applyBorder="1" applyAlignment="1">
      <alignment horizontal="center" vertical="center"/>
    </xf>
    <xf numFmtId="0" fontId="71" fillId="26" borderId="21" xfId="0" applyFont="1" applyFill="1" applyBorder="1" applyAlignment="1">
      <alignment horizontal="center" vertical="center"/>
    </xf>
    <xf numFmtId="0" fontId="71" fillId="26" borderId="11" xfId="0" applyFont="1" applyFill="1" applyBorder="1" applyAlignment="1">
      <alignment horizontal="center" vertical="center"/>
    </xf>
    <xf numFmtId="176" fontId="68" fillId="26" borderId="26" xfId="0" applyNumberFormat="1" applyFont="1" applyFill="1" applyBorder="1" applyAlignment="1">
      <alignment vertical="center"/>
    </xf>
    <xf numFmtId="176" fontId="68" fillId="26" borderId="31" xfId="0" applyNumberFormat="1" applyFont="1" applyFill="1" applyBorder="1" applyAlignment="1">
      <alignment vertical="center"/>
    </xf>
    <xf numFmtId="176" fontId="68" fillId="26" borderId="32" xfId="0" applyNumberFormat="1" applyFont="1" applyFill="1" applyBorder="1" applyAlignment="1">
      <alignment vertical="center"/>
    </xf>
    <xf numFmtId="176" fontId="68" fillId="25" borderId="44" xfId="0" applyNumberFormat="1" applyFont="1" applyFill="1" applyBorder="1" applyAlignment="1">
      <alignment vertical="center"/>
    </xf>
    <xf numFmtId="176" fontId="68" fillId="25" borderId="45" xfId="0" applyNumberFormat="1" applyFont="1" applyFill="1" applyBorder="1" applyAlignment="1">
      <alignment vertical="center"/>
    </xf>
    <xf numFmtId="176" fontId="68" fillId="25" borderId="46" xfId="0" applyNumberFormat="1" applyFont="1" applyFill="1" applyBorder="1" applyAlignment="1">
      <alignment vertical="center"/>
    </xf>
    <xf numFmtId="182" fontId="68" fillId="25" borderId="44" xfId="0" applyNumberFormat="1" applyFont="1" applyFill="1" applyBorder="1" applyAlignment="1">
      <alignment vertical="center"/>
    </xf>
    <xf numFmtId="182" fontId="68" fillId="25" borderId="45" xfId="0" applyNumberFormat="1" applyFont="1" applyFill="1" applyBorder="1" applyAlignment="1">
      <alignment vertical="center"/>
    </xf>
    <xf numFmtId="182" fontId="68" fillId="25" borderId="46" xfId="0" applyNumberFormat="1" applyFont="1" applyFill="1" applyBorder="1" applyAlignment="1">
      <alignment vertical="center"/>
    </xf>
    <xf numFmtId="176" fontId="68" fillId="28" borderId="26" xfId="0" applyNumberFormat="1" applyFont="1" applyFill="1" applyBorder="1" applyAlignment="1" applyProtection="1">
      <alignment vertical="center"/>
      <protection locked="0"/>
    </xf>
    <xf numFmtId="176" fontId="68" fillId="28" borderId="31" xfId="0" applyNumberFormat="1" applyFont="1" applyFill="1" applyBorder="1" applyAlignment="1" applyProtection="1">
      <alignment vertical="center"/>
      <protection locked="0"/>
    </xf>
    <xf numFmtId="176" fontId="68" fillId="28" borderId="32" xfId="0" applyNumberFormat="1" applyFont="1" applyFill="1" applyBorder="1" applyAlignment="1" applyProtection="1">
      <alignment vertical="center"/>
      <protection locked="0"/>
    </xf>
    <xf numFmtId="0" fontId="68" fillId="0" borderId="108" xfId="0" applyFont="1" applyFill="1" applyBorder="1" applyAlignment="1">
      <alignment horizontal="center" vertical="center"/>
    </xf>
    <xf numFmtId="0" fontId="68" fillId="0" borderId="112" xfId="0" applyFont="1" applyFill="1" applyBorder="1" applyAlignment="1">
      <alignment horizontal="center" vertical="center"/>
    </xf>
    <xf numFmtId="176" fontId="68" fillId="28" borderId="26" xfId="0" applyNumberFormat="1" applyFont="1" applyFill="1" applyBorder="1" applyAlignment="1" applyProtection="1">
      <alignment horizontal="right" vertical="center"/>
      <protection locked="0"/>
    </xf>
    <xf numFmtId="176" fontId="68" fillId="28" borderId="31" xfId="0" applyNumberFormat="1" applyFont="1" applyFill="1" applyBorder="1" applyAlignment="1" applyProtection="1">
      <alignment horizontal="right" vertical="center"/>
      <protection locked="0"/>
    </xf>
    <xf numFmtId="176" fontId="68" fillId="28" borderId="32" xfId="0" applyNumberFormat="1" applyFont="1" applyFill="1" applyBorder="1" applyAlignment="1" applyProtection="1">
      <alignment horizontal="right" vertical="center"/>
      <protection locked="0"/>
    </xf>
    <xf numFmtId="0" fontId="68" fillId="28" borderId="31" xfId="0" applyFont="1" applyFill="1" applyBorder="1" applyAlignment="1" applyProtection="1">
      <alignment horizontal="right" vertical="center"/>
      <protection locked="0"/>
    </xf>
    <xf numFmtId="0" fontId="68" fillId="28" borderId="32" xfId="0" applyFont="1" applyFill="1" applyBorder="1" applyAlignment="1" applyProtection="1">
      <alignment horizontal="right" vertical="center"/>
      <protection locked="0"/>
    </xf>
    <xf numFmtId="0" fontId="68" fillId="0" borderId="75" xfId="0" applyFont="1" applyFill="1" applyBorder="1" applyAlignment="1">
      <alignment horizontal="center" vertical="center"/>
    </xf>
    <xf numFmtId="0" fontId="68" fillId="0" borderId="83" xfId="0" applyFont="1" applyFill="1" applyBorder="1" applyAlignment="1">
      <alignment horizontal="center" vertical="center"/>
    </xf>
    <xf numFmtId="0" fontId="71" fillId="0" borderId="0" xfId="0" applyFont="1" applyFill="1" applyBorder="1" applyAlignment="1">
      <alignment vertical="center" wrapText="1"/>
    </xf>
    <xf numFmtId="176" fontId="68" fillId="25" borderId="26" xfId="0" applyNumberFormat="1" applyFont="1" applyFill="1" applyBorder="1" applyAlignment="1" applyProtection="1">
      <alignment horizontal="right" vertical="center"/>
      <protection locked="0"/>
    </xf>
    <xf numFmtId="0" fontId="68" fillId="25" borderId="31" xfId="0" applyFont="1" applyFill="1" applyBorder="1" applyAlignment="1" applyProtection="1">
      <alignment horizontal="right" vertical="center"/>
      <protection locked="0"/>
    </xf>
    <xf numFmtId="0" fontId="68" fillId="25" borderId="32" xfId="0" applyFont="1" applyFill="1" applyBorder="1" applyAlignment="1" applyProtection="1">
      <alignment horizontal="right" vertical="center"/>
      <protection locked="0"/>
    </xf>
    <xf numFmtId="0" fontId="73" fillId="0" borderId="72" xfId="0" applyFont="1" applyFill="1" applyBorder="1" applyAlignment="1">
      <alignment horizontal="left" vertical="center" wrapText="1"/>
    </xf>
    <xf numFmtId="0" fontId="73" fillId="0" borderId="55" xfId="0" applyFont="1" applyFill="1" applyBorder="1" applyAlignment="1">
      <alignment horizontal="left" vertical="center" wrapText="1"/>
    </xf>
    <xf numFmtId="0" fontId="73" fillId="0" borderId="68" xfId="0" applyFont="1" applyFill="1" applyBorder="1" applyAlignment="1">
      <alignment horizontal="left" vertical="center" wrapText="1"/>
    </xf>
    <xf numFmtId="0" fontId="66" fillId="26" borderId="103" xfId="0" applyFont="1" applyFill="1" applyBorder="1" applyAlignment="1">
      <alignment vertical="center" wrapText="1"/>
    </xf>
    <xf numFmtId="0" fontId="66" fillId="26" borderId="65" xfId="0" applyFont="1" applyFill="1" applyBorder="1" applyAlignment="1">
      <alignment vertical="center" wrapText="1"/>
    </xf>
    <xf numFmtId="0" fontId="66" fillId="26" borderId="104" xfId="0" applyFont="1" applyFill="1" applyBorder="1" applyAlignment="1">
      <alignment vertical="center" wrapText="1"/>
    </xf>
    <xf numFmtId="0" fontId="68" fillId="26" borderId="33" xfId="0" applyFont="1" applyFill="1" applyBorder="1" applyAlignment="1">
      <alignment vertical="center"/>
    </xf>
    <xf numFmtId="0" fontId="68" fillId="26" borderId="0" xfId="0" applyFont="1" applyFill="1" applyBorder="1" applyAlignment="1">
      <alignment vertical="center"/>
    </xf>
    <xf numFmtId="0" fontId="68" fillId="26" borderId="16" xfId="0" applyFont="1" applyFill="1" applyBorder="1" applyAlignment="1">
      <alignment vertical="center"/>
    </xf>
    <xf numFmtId="176" fontId="68" fillId="0" borderId="14" xfId="0" applyNumberFormat="1" applyFont="1" applyFill="1" applyBorder="1" applyAlignment="1">
      <alignment vertical="center"/>
    </xf>
    <xf numFmtId="176" fontId="68" fillId="0" borderId="21" xfId="0" applyNumberFormat="1" applyFont="1" applyFill="1" applyBorder="1" applyAlignment="1">
      <alignment vertical="center"/>
    </xf>
    <xf numFmtId="0" fontId="68" fillId="0" borderId="37" xfId="0" applyFont="1" applyFill="1" applyBorder="1" applyAlignment="1">
      <alignment vertical="center" shrinkToFit="1"/>
    </xf>
    <xf numFmtId="0" fontId="68" fillId="28" borderId="31" xfId="0" applyFont="1" applyFill="1" applyBorder="1" applyAlignment="1" applyProtection="1">
      <alignment horizontal="center" vertical="center"/>
      <protection locked="0"/>
    </xf>
    <xf numFmtId="0" fontId="71" fillId="0" borderId="0" xfId="0" applyFont="1" applyFill="1" applyBorder="1" applyAlignment="1">
      <alignment horizontal="left" vertical="top" wrapText="1"/>
    </xf>
    <xf numFmtId="0" fontId="68" fillId="0" borderId="37" xfId="0" applyFont="1" applyFill="1" applyBorder="1" applyAlignment="1">
      <alignment vertical="center"/>
    </xf>
    <xf numFmtId="0" fontId="69" fillId="30" borderId="0" xfId="0" applyFont="1" applyFill="1" applyAlignment="1">
      <alignment horizontal="center" vertical="center"/>
    </xf>
    <xf numFmtId="0" fontId="68" fillId="0" borderId="37" xfId="0" applyFont="1" applyFill="1" applyBorder="1" applyAlignment="1">
      <alignment horizontal="center" vertical="center"/>
    </xf>
    <xf numFmtId="0" fontId="68" fillId="0" borderId="78" xfId="0" applyNumberFormat="1" applyFont="1" applyFill="1" applyBorder="1" applyAlignment="1" applyProtection="1">
      <alignment vertical="center"/>
      <protection locked="0"/>
    </xf>
    <xf numFmtId="178" fontId="68" fillId="25" borderId="26" xfId="0" applyNumberFormat="1" applyFont="1" applyFill="1" applyBorder="1" applyAlignment="1">
      <alignment vertical="center"/>
    </xf>
    <xf numFmtId="178" fontId="68" fillId="25" borderId="31" xfId="0" applyNumberFormat="1" applyFont="1" applyFill="1" applyBorder="1" applyAlignment="1">
      <alignment vertical="center"/>
    </xf>
    <xf numFmtId="178" fontId="68" fillId="25" borderId="32" xfId="0" applyNumberFormat="1" applyFont="1" applyFill="1" applyBorder="1" applyAlignment="1">
      <alignment vertical="center"/>
    </xf>
    <xf numFmtId="0" fontId="68" fillId="0" borderId="37" xfId="0" applyFont="1" applyBorder="1" applyAlignment="1">
      <alignment horizontal="center" vertical="center"/>
    </xf>
    <xf numFmtId="176" fontId="68" fillId="26" borderId="12" xfId="0" applyNumberFormat="1" applyFont="1" applyFill="1" applyBorder="1" applyAlignment="1" applyProtection="1">
      <alignment horizontal="right" vertical="center"/>
      <protection locked="0"/>
    </xf>
    <xf numFmtId="0" fontId="68" fillId="26" borderId="37" xfId="0" applyFont="1" applyFill="1" applyBorder="1" applyAlignment="1" applyProtection="1">
      <alignment horizontal="right" vertical="center"/>
      <protection locked="0"/>
    </xf>
    <xf numFmtId="0" fontId="68" fillId="0" borderId="49" xfId="0" applyFont="1" applyFill="1" applyBorder="1" applyAlignment="1">
      <alignment horizontal="center" vertical="center"/>
    </xf>
    <xf numFmtId="0" fontId="68" fillId="26" borderId="135" xfId="0" applyFont="1" applyFill="1" applyBorder="1" applyAlignment="1">
      <alignment horizontal="center" vertical="center"/>
    </xf>
    <xf numFmtId="0" fontId="68" fillId="26" borderId="136" xfId="0" applyFont="1" applyFill="1" applyBorder="1" applyAlignment="1">
      <alignment horizontal="center" vertical="center"/>
    </xf>
    <xf numFmtId="0" fontId="68" fillId="26" borderId="137" xfId="0" applyFont="1" applyFill="1" applyBorder="1" applyAlignment="1">
      <alignment horizontal="center" vertical="center"/>
    </xf>
    <xf numFmtId="0" fontId="66" fillId="0" borderId="92" xfId="0" applyFont="1" applyFill="1" applyBorder="1" applyAlignment="1">
      <alignment vertical="center" wrapText="1"/>
    </xf>
    <xf numFmtId="0" fontId="66" fillId="0" borderId="75" xfId="0" applyFont="1" applyFill="1" applyBorder="1" applyAlignment="1">
      <alignment vertical="center" wrapText="1"/>
    </xf>
    <xf numFmtId="176" fontId="68" fillId="25" borderId="26" xfId="0" applyNumberFormat="1" applyFont="1" applyFill="1" applyBorder="1" applyAlignment="1">
      <alignment vertical="center"/>
    </xf>
    <xf numFmtId="176" fontId="68" fillId="25" borderId="31" xfId="0" applyNumberFormat="1" applyFont="1" applyFill="1" applyBorder="1" applyAlignment="1">
      <alignment vertical="center"/>
    </xf>
    <xf numFmtId="176" fontId="68" fillId="25" borderId="32" xfId="0" applyNumberFormat="1" applyFont="1" applyFill="1" applyBorder="1" applyAlignment="1">
      <alignment vertical="center"/>
    </xf>
    <xf numFmtId="0" fontId="73" fillId="0" borderId="72" xfId="0" applyFont="1" applyFill="1" applyBorder="1" applyAlignment="1">
      <alignment vertical="center" wrapText="1" shrinkToFit="1"/>
    </xf>
    <xf numFmtId="0" fontId="73" fillId="0" borderId="55" xfId="0" applyFont="1" applyBorder="1" applyAlignment="1">
      <alignment vertical="center" wrapText="1" shrinkToFit="1"/>
    </xf>
    <xf numFmtId="0" fontId="73" fillId="0" borderId="68" xfId="0" applyFont="1" applyBorder="1" applyAlignment="1">
      <alignment vertical="center" wrapText="1" shrinkToFit="1"/>
    </xf>
    <xf numFmtId="0" fontId="73" fillId="0" borderId="14" xfId="0" applyFont="1" applyFill="1" applyBorder="1" applyAlignment="1">
      <alignment vertical="center"/>
    </xf>
    <xf numFmtId="0" fontId="73" fillId="0" borderId="21" xfId="0" applyFont="1" applyBorder="1" applyAlignment="1">
      <alignment vertical="center"/>
    </xf>
    <xf numFmtId="176" fontId="71" fillId="26" borderId="78" xfId="0" applyNumberFormat="1" applyFont="1" applyFill="1" applyBorder="1" applyAlignment="1">
      <alignment vertical="center" shrinkToFit="1"/>
    </xf>
    <xf numFmtId="176" fontId="68" fillId="26" borderId="135" xfId="0" applyNumberFormat="1" applyFont="1" applyFill="1" applyBorder="1" applyAlignment="1">
      <alignment horizontal="center" vertical="center"/>
    </xf>
    <xf numFmtId="176" fontId="68" fillId="26" borderId="136" xfId="0" applyNumberFormat="1" applyFont="1" applyFill="1" applyBorder="1" applyAlignment="1">
      <alignment horizontal="center" vertical="center"/>
    </xf>
    <xf numFmtId="176" fontId="68" fillId="26" borderId="137" xfId="0" applyNumberFormat="1" applyFont="1" applyFill="1" applyBorder="1" applyAlignment="1">
      <alignment horizontal="center" vertical="center"/>
    </xf>
    <xf numFmtId="0" fontId="66" fillId="0" borderId="15" xfId="0" applyFont="1" applyFill="1" applyBorder="1" applyAlignment="1">
      <alignment vertical="center" wrapText="1"/>
    </xf>
    <xf numFmtId="0" fontId="66" fillId="0" borderId="19" xfId="0" applyFont="1" applyFill="1" applyBorder="1" applyAlignment="1">
      <alignment vertical="center" wrapText="1"/>
    </xf>
    <xf numFmtId="0" fontId="71" fillId="0" borderId="0" xfId="0" applyFont="1" applyFill="1" applyAlignment="1">
      <alignment horizontal="left" vertical="center" wrapText="1"/>
    </xf>
    <xf numFmtId="0" fontId="71" fillId="0" borderId="0" xfId="0" applyFont="1" applyFill="1" applyAlignment="1">
      <alignment horizontal="left" vertical="center"/>
    </xf>
    <xf numFmtId="0" fontId="71" fillId="26" borderId="65" xfId="0" applyFont="1" applyFill="1" applyBorder="1" applyAlignment="1">
      <alignment vertical="center" wrapText="1"/>
    </xf>
    <xf numFmtId="0" fontId="68" fillId="0" borderId="102" xfId="0" applyFont="1" applyFill="1" applyBorder="1" applyAlignment="1">
      <alignment horizontal="center" vertical="center"/>
    </xf>
    <xf numFmtId="0" fontId="71" fillId="26" borderId="14" xfId="0" applyFont="1" applyFill="1" applyBorder="1" applyAlignment="1">
      <alignment horizontal="center" vertical="center" wrapText="1"/>
    </xf>
    <xf numFmtId="0" fontId="71" fillId="26" borderId="21" xfId="0" applyFont="1" applyFill="1" applyBorder="1" applyAlignment="1">
      <alignment horizontal="center" vertical="center" wrapText="1"/>
    </xf>
    <xf numFmtId="0" fontId="71" fillId="26" borderId="11" xfId="0" applyFont="1" applyFill="1" applyBorder="1" applyAlignment="1">
      <alignment horizontal="center" vertical="center" wrapText="1"/>
    </xf>
    <xf numFmtId="176" fontId="68" fillId="0" borderId="12" xfId="0" applyNumberFormat="1" applyFont="1" applyFill="1" applyBorder="1" applyAlignment="1" applyProtection="1">
      <alignment vertical="center"/>
      <protection locked="0"/>
    </xf>
    <xf numFmtId="176" fontId="68" fillId="0" borderId="37" xfId="0" applyNumberFormat="1" applyFont="1" applyFill="1" applyBorder="1" applyAlignment="1" applyProtection="1">
      <alignment vertical="center"/>
      <protection locked="0"/>
    </xf>
    <xf numFmtId="0" fontId="68" fillId="0" borderId="21" xfId="0" applyFont="1" applyFill="1" applyBorder="1" applyAlignment="1">
      <alignment vertical="center" wrapText="1"/>
    </xf>
    <xf numFmtId="176" fontId="68" fillId="25" borderId="26" xfId="0" applyNumberFormat="1" applyFont="1" applyFill="1" applyBorder="1" applyAlignment="1" applyProtection="1">
      <alignment vertical="center"/>
      <protection locked="0"/>
    </xf>
    <xf numFmtId="176" fontId="68" fillId="25" borderId="31" xfId="0" applyNumberFormat="1" applyFont="1" applyFill="1" applyBorder="1" applyAlignment="1" applyProtection="1">
      <alignment vertical="center"/>
      <protection locked="0"/>
    </xf>
    <xf numFmtId="176" fontId="68" fillId="25" borderId="32" xfId="0" applyNumberFormat="1" applyFont="1" applyFill="1" applyBorder="1" applyAlignment="1" applyProtection="1">
      <alignment vertical="center"/>
      <protection locked="0"/>
    </xf>
    <xf numFmtId="0" fontId="68" fillId="0" borderId="141" xfId="0" applyFont="1" applyFill="1" applyBorder="1" applyAlignment="1">
      <alignment horizontal="center" vertical="center"/>
    </xf>
    <xf numFmtId="0" fontId="68" fillId="26" borderId="128" xfId="0" applyFont="1" applyFill="1" applyBorder="1" applyAlignment="1">
      <alignment horizontal="center" vertical="center"/>
    </xf>
    <xf numFmtId="0" fontId="68" fillId="26" borderId="129" xfId="0" applyFont="1" applyFill="1" applyBorder="1" applyAlignment="1">
      <alignment horizontal="center" vertical="center"/>
    </xf>
    <xf numFmtId="0" fontId="68" fillId="26" borderId="130" xfId="0" applyFont="1" applyFill="1" applyBorder="1" applyAlignment="1">
      <alignment horizontal="center" vertical="center"/>
    </xf>
    <xf numFmtId="0" fontId="68" fillId="26" borderId="132" xfId="0" applyFont="1" applyFill="1" applyBorder="1" applyAlignment="1">
      <alignment horizontal="center" vertical="center"/>
    </xf>
    <xf numFmtId="0" fontId="68" fillId="26" borderId="133" xfId="0" applyFont="1" applyFill="1" applyBorder="1" applyAlignment="1">
      <alignment horizontal="center" vertical="center"/>
    </xf>
    <xf numFmtId="0" fontId="68" fillId="26" borderId="134" xfId="0" applyFont="1" applyFill="1" applyBorder="1" applyAlignment="1">
      <alignment horizontal="center" vertical="center"/>
    </xf>
    <xf numFmtId="0" fontId="71" fillId="0" borderId="67"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71" fillId="0" borderId="74" xfId="0" applyFont="1" applyFill="1" applyBorder="1" applyAlignment="1">
      <alignment horizontal="left" vertical="center" wrapText="1"/>
    </xf>
    <xf numFmtId="0" fontId="71" fillId="0" borderId="75" xfId="0" applyFont="1" applyFill="1" applyBorder="1" applyAlignment="1">
      <alignment horizontal="left" vertical="center" wrapText="1"/>
    </xf>
    <xf numFmtId="0" fontId="71" fillId="0" borderId="83" xfId="0" applyFont="1" applyFill="1" applyBorder="1" applyAlignment="1">
      <alignment horizontal="left" vertical="center" wrapText="1"/>
    </xf>
    <xf numFmtId="0" fontId="71" fillId="0" borderId="21" xfId="0" applyFont="1" applyFill="1" applyBorder="1" applyAlignment="1">
      <alignment vertical="top" wrapText="1"/>
    </xf>
    <xf numFmtId="0" fontId="77" fillId="28" borderId="26" xfId="0" applyFont="1" applyFill="1" applyBorder="1" applyAlignment="1">
      <alignment horizontal="left" vertical="center" wrapText="1"/>
    </xf>
    <xf numFmtId="0" fontId="77" fillId="28" borderId="31" xfId="0" applyFont="1" applyFill="1" applyBorder="1" applyAlignment="1">
      <alignment horizontal="left" vertical="center" wrapText="1"/>
    </xf>
    <xf numFmtId="0" fontId="77" fillId="28" borderId="32" xfId="0" applyFont="1" applyFill="1" applyBorder="1" applyAlignment="1">
      <alignment horizontal="left" vertical="center" wrapText="1"/>
    </xf>
    <xf numFmtId="0" fontId="73" fillId="0" borderId="59" xfId="0" applyFont="1" applyFill="1" applyBorder="1" applyAlignment="1">
      <alignment horizontal="center" vertical="center"/>
    </xf>
    <xf numFmtId="0" fontId="73" fillId="0" borderId="41" xfId="0" applyFont="1" applyFill="1" applyBorder="1" applyAlignment="1">
      <alignment horizontal="center" vertical="center"/>
    </xf>
    <xf numFmtId="0" fontId="71" fillId="28" borderId="26" xfId="0" applyFont="1" applyFill="1" applyBorder="1" applyAlignment="1">
      <alignment horizontal="left" vertical="center" wrapText="1"/>
    </xf>
    <xf numFmtId="0" fontId="71" fillId="28" borderId="31" xfId="0" applyFont="1" applyFill="1" applyBorder="1" applyAlignment="1">
      <alignment horizontal="left" vertical="center" wrapText="1"/>
    </xf>
    <xf numFmtId="0" fontId="71" fillId="28" borderId="32" xfId="0" applyFont="1" applyFill="1" applyBorder="1" applyAlignment="1">
      <alignment horizontal="left" vertical="center" wrapText="1"/>
    </xf>
    <xf numFmtId="0" fontId="66" fillId="0" borderId="49" xfId="0" applyFont="1" applyFill="1" applyBorder="1" applyAlignment="1">
      <alignment horizontal="left" vertical="center" wrapText="1"/>
    </xf>
    <xf numFmtId="0" fontId="66" fillId="0" borderId="37"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66" fillId="0" borderId="82" xfId="0" applyFont="1" applyFill="1" applyBorder="1" applyAlignment="1">
      <alignment horizontal="center" vertical="center"/>
    </xf>
    <xf numFmtId="0" fontId="66" fillId="0" borderId="50" xfId="0" applyFont="1" applyFill="1" applyBorder="1" applyAlignment="1">
      <alignment horizontal="center" vertical="center"/>
    </xf>
    <xf numFmtId="0" fontId="68" fillId="28" borderId="59" xfId="0" applyFont="1" applyFill="1" applyBorder="1" applyAlignment="1">
      <alignment horizontal="center" vertical="center"/>
    </xf>
    <xf numFmtId="0" fontId="73" fillId="0" borderId="77" xfId="0" applyFont="1" applyFill="1" applyBorder="1" applyAlignment="1">
      <alignment horizontal="center" vertical="center"/>
    </xf>
    <xf numFmtId="0" fontId="66" fillId="0" borderId="43" xfId="0" applyFont="1" applyFill="1" applyBorder="1" applyAlignment="1">
      <alignment horizontal="center" vertical="center"/>
    </xf>
    <xf numFmtId="0" fontId="71" fillId="26" borderId="156" xfId="0" applyFont="1" applyFill="1" applyBorder="1" applyAlignment="1">
      <alignment horizontal="left" vertical="center" wrapText="1"/>
    </xf>
    <xf numFmtId="0" fontId="71" fillId="26" borderId="78" xfId="0" applyFont="1" applyFill="1" applyBorder="1" applyAlignment="1">
      <alignment vertical="center" wrapText="1"/>
    </xf>
    <xf numFmtId="0" fontId="71" fillId="26" borderId="65" xfId="0" applyFont="1" applyFill="1" applyBorder="1" applyAlignment="1">
      <alignment horizontal="left" vertical="center" wrapText="1"/>
    </xf>
    <xf numFmtId="0" fontId="71" fillId="26" borderId="104" xfId="0" applyFont="1" applyFill="1" applyBorder="1" applyAlignment="1">
      <alignment horizontal="left" vertical="center" wrapText="1"/>
    </xf>
    <xf numFmtId="0" fontId="132" fillId="37" borderId="147" xfId="0" applyFont="1" applyFill="1" applyBorder="1" applyAlignment="1">
      <alignment horizontal="center" vertical="center" wrapText="1"/>
    </xf>
    <xf numFmtId="0" fontId="129" fillId="37" borderId="24" xfId="0" applyFont="1" applyFill="1" applyBorder="1" applyAlignment="1">
      <alignment horizontal="center" vertical="center" wrapText="1"/>
    </xf>
    <xf numFmtId="0" fontId="129" fillId="37" borderId="25" xfId="0" applyFont="1" applyFill="1" applyBorder="1" applyAlignment="1">
      <alignment horizontal="center" vertical="center" wrapText="1"/>
    </xf>
    <xf numFmtId="0" fontId="131" fillId="0" borderId="96" xfId="0" applyFont="1" applyFill="1" applyBorder="1" applyAlignment="1">
      <alignment horizontal="left" vertical="center" wrapText="1"/>
    </xf>
    <xf numFmtId="0" fontId="131" fillId="0" borderId="101" xfId="0" applyFont="1" applyFill="1" applyBorder="1" applyAlignment="1">
      <alignment horizontal="left" vertical="center" wrapText="1"/>
    </xf>
    <xf numFmtId="0" fontId="132" fillId="37" borderId="17" xfId="0" applyFont="1" applyFill="1" applyBorder="1" applyAlignment="1">
      <alignment horizontal="center" vertical="center" wrapText="1"/>
    </xf>
    <xf numFmtId="0" fontId="129" fillId="37" borderId="18" xfId="0" applyFont="1" applyFill="1" applyBorder="1" applyAlignment="1">
      <alignment horizontal="center" vertical="center" wrapText="1"/>
    </xf>
    <xf numFmtId="0" fontId="129" fillId="37" borderId="99" xfId="0" applyFont="1" applyFill="1" applyBorder="1" applyAlignment="1">
      <alignment horizontal="center" vertical="center" wrapText="1"/>
    </xf>
    <xf numFmtId="0" fontId="132" fillId="37" borderId="24" xfId="0" applyFont="1" applyFill="1" applyBorder="1" applyAlignment="1">
      <alignment horizontal="center" vertical="center" wrapText="1"/>
    </xf>
    <xf numFmtId="0" fontId="132" fillId="37" borderId="25" xfId="0" applyFont="1" applyFill="1" applyBorder="1" applyAlignment="1">
      <alignment horizontal="center" vertical="center" wrapText="1"/>
    </xf>
    <xf numFmtId="0" fontId="129" fillId="33" borderId="185" xfId="0" applyFont="1" applyFill="1" applyBorder="1" applyAlignment="1">
      <alignment horizontal="left" vertical="center" wrapText="1"/>
    </xf>
    <xf numFmtId="0" fontId="129" fillId="33" borderId="186" xfId="0" applyFont="1" applyFill="1" applyBorder="1" applyAlignment="1">
      <alignment horizontal="left" vertical="center" wrapText="1"/>
    </xf>
    <xf numFmtId="0" fontId="129" fillId="33" borderId="187" xfId="0" applyFont="1" applyFill="1" applyBorder="1" applyAlignment="1">
      <alignment horizontal="left" vertical="center" wrapText="1"/>
    </xf>
    <xf numFmtId="0" fontId="129" fillId="33" borderId="194" xfId="0" applyFont="1" applyFill="1" applyBorder="1" applyAlignment="1">
      <alignment horizontal="left" vertical="center" wrapText="1"/>
    </xf>
    <xf numFmtId="0" fontId="129" fillId="33" borderId="195" xfId="0" applyFont="1" applyFill="1" applyBorder="1" applyAlignment="1">
      <alignment horizontal="left" vertical="center" wrapText="1"/>
    </xf>
    <xf numFmtId="0" fontId="129" fillId="33" borderId="196" xfId="0" applyFont="1" applyFill="1" applyBorder="1" applyAlignment="1">
      <alignment horizontal="left" vertical="center" wrapText="1"/>
    </xf>
    <xf numFmtId="0" fontId="136" fillId="0" borderId="179" xfId="0" applyFont="1" applyBorder="1" applyAlignment="1">
      <alignment horizontal="left" vertical="center" wrapText="1"/>
    </xf>
    <xf numFmtId="0" fontId="136" fillId="0" borderId="159" xfId="0" applyFont="1" applyBorder="1" applyAlignment="1">
      <alignment horizontal="left" vertical="center" wrapText="1"/>
    </xf>
    <xf numFmtId="0" fontId="132" fillId="37" borderId="147" xfId="0" applyFont="1" applyFill="1" applyBorder="1" applyAlignment="1">
      <alignment horizontal="center" vertical="center"/>
    </xf>
    <xf numFmtId="0" fontId="132" fillId="37" borderId="24" xfId="0" applyFont="1" applyFill="1" applyBorder="1" applyAlignment="1">
      <alignment horizontal="center" vertical="center"/>
    </xf>
    <xf numFmtId="0" fontId="132" fillId="37" borderId="25" xfId="0" applyFont="1" applyFill="1" applyBorder="1" applyAlignment="1">
      <alignment horizontal="center" vertical="center"/>
    </xf>
    <xf numFmtId="0" fontId="129" fillId="37" borderId="12" xfId="0" applyFont="1" applyFill="1" applyBorder="1" applyAlignment="1">
      <alignment horizontal="center" vertical="center" wrapText="1"/>
    </xf>
    <xf numFmtId="0" fontId="129" fillId="37" borderId="37" xfId="0" applyFont="1" applyFill="1" applyBorder="1" applyAlignment="1">
      <alignment horizontal="center" vertical="center" wrapText="1"/>
    </xf>
    <xf numFmtId="0" fontId="129" fillId="37" borderId="71" xfId="0" applyFont="1" applyFill="1" applyBorder="1" applyAlignment="1">
      <alignment horizontal="center" vertical="center" wrapText="1"/>
    </xf>
    <xf numFmtId="0" fontId="129" fillId="33" borderId="185" xfId="0" applyFont="1" applyFill="1" applyBorder="1" applyAlignment="1">
      <alignment horizontal="center" vertical="center" wrapText="1"/>
    </xf>
    <xf numFmtId="0" fontId="129" fillId="33" borderId="186" xfId="0" applyFont="1" applyFill="1" applyBorder="1" applyAlignment="1">
      <alignment horizontal="center" vertical="center" wrapText="1"/>
    </xf>
    <xf numFmtId="0" fontId="129" fillId="33" borderId="187" xfId="0" applyFont="1" applyFill="1" applyBorder="1" applyAlignment="1">
      <alignment horizontal="center" vertical="center" wrapText="1"/>
    </xf>
    <xf numFmtId="0" fontId="127" fillId="0" borderId="10" xfId="0" applyFont="1" applyFill="1" applyBorder="1" applyAlignment="1">
      <alignment horizontal="center" vertical="center"/>
    </xf>
    <xf numFmtId="0" fontId="128" fillId="0" borderId="10" xfId="0" applyFont="1" applyFill="1" applyBorder="1" applyAlignment="1">
      <alignment horizontal="center" vertical="center"/>
    </xf>
    <xf numFmtId="0" fontId="39" fillId="0" borderId="10" xfId="0" applyFont="1" applyFill="1" applyBorder="1" applyAlignment="1">
      <alignment horizontal="left" vertical="top"/>
    </xf>
    <xf numFmtId="0" fontId="130" fillId="36" borderId="174" xfId="0" applyFont="1" applyFill="1" applyBorder="1" applyAlignment="1">
      <alignment horizontal="left" vertical="center" wrapText="1"/>
    </xf>
    <xf numFmtId="0" fontId="130" fillId="36" borderId="57" xfId="0" applyFont="1" applyFill="1" applyBorder="1" applyAlignment="1">
      <alignment horizontal="left" vertical="center" wrapText="1"/>
    </xf>
    <xf numFmtId="0" fontId="130" fillId="36" borderId="158" xfId="0" applyFont="1" applyFill="1" applyBorder="1" applyAlignment="1">
      <alignment horizontal="left" vertical="center" wrapText="1"/>
    </xf>
    <xf numFmtId="0" fontId="96" fillId="0" borderId="14" xfId="0" applyFont="1" applyFill="1" applyBorder="1" applyAlignment="1">
      <alignment horizontal="center" vertical="center" wrapText="1"/>
    </xf>
    <xf numFmtId="0" fontId="96" fillId="0" borderId="21" xfId="0" applyFont="1" applyFill="1" applyBorder="1" applyAlignment="1">
      <alignment horizontal="center" vertical="center" wrapText="1"/>
    </xf>
    <xf numFmtId="0" fontId="96" fillId="0" borderId="15" xfId="0" applyFont="1" applyFill="1" applyBorder="1" applyAlignment="1">
      <alignment horizontal="center" vertical="center" wrapText="1"/>
    </xf>
    <xf numFmtId="0" fontId="96" fillId="0" borderId="33" xfId="0" applyFont="1" applyFill="1" applyBorder="1" applyAlignment="1">
      <alignment horizontal="center" vertical="center" wrapText="1"/>
    </xf>
    <xf numFmtId="0" fontId="96" fillId="0" borderId="0" xfId="0" applyFont="1" applyFill="1" applyBorder="1" applyAlignment="1">
      <alignment horizontal="center" vertical="center" wrapText="1"/>
    </xf>
    <xf numFmtId="0" fontId="96" fillId="0" borderId="16" xfId="0" applyFont="1" applyFill="1" applyBorder="1" applyAlignment="1">
      <alignment horizontal="center" vertical="center" wrapText="1"/>
    </xf>
    <xf numFmtId="0" fontId="96" fillId="0" borderId="78" xfId="0" applyNumberFormat="1" applyFont="1" applyFill="1" applyBorder="1" applyAlignment="1" applyProtection="1">
      <alignment vertical="center"/>
      <protection locked="0"/>
    </xf>
    <xf numFmtId="0" fontId="96" fillId="0" borderId="33" xfId="0" applyFont="1" applyFill="1" applyBorder="1" applyAlignment="1" applyProtection="1">
      <alignment vertical="center"/>
      <protection locked="0"/>
    </xf>
    <xf numFmtId="0" fontId="96" fillId="0" borderId="0" xfId="0" applyFont="1" applyFill="1" applyBorder="1" applyAlignment="1" applyProtection="1">
      <alignment vertical="center"/>
      <protection locked="0"/>
    </xf>
    <xf numFmtId="0" fontId="96" fillId="0" borderId="16" xfId="0" applyFont="1" applyFill="1" applyBorder="1" applyAlignment="1" applyProtection="1">
      <alignment vertical="center"/>
      <protection locked="0"/>
    </xf>
    <xf numFmtId="0" fontId="96" fillId="0" borderId="17" xfId="0" applyFont="1" applyFill="1" applyBorder="1" applyAlignment="1" applyProtection="1">
      <alignment vertical="center"/>
      <protection locked="0"/>
    </xf>
    <xf numFmtId="0" fontId="96" fillId="0" borderId="18" xfId="0" applyFont="1" applyFill="1" applyBorder="1" applyAlignment="1" applyProtection="1">
      <alignment vertical="center"/>
      <protection locked="0"/>
    </xf>
    <xf numFmtId="0" fontId="96" fillId="0" borderId="19" xfId="0" applyFont="1" applyFill="1" applyBorder="1" applyAlignment="1" applyProtection="1">
      <alignment vertical="center"/>
      <protection locked="0"/>
    </xf>
    <xf numFmtId="0" fontId="96" fillId="0" borderId="103" xfId="0" applyFont="1" applyFill="1" applyBorder="1" applyAlignment="1">
      <alignment horizontal="center" vertical="center" wrapText="1"/>
    </xf>
    <xf numFmtId="0" fontId="96" fillId="0" borderId="65" xfId="0" applyFont="1" applyFill="1" applyBorder="1" applyAlignment="1">
      <alignment horizontal="center" vertical="center" wrapText="1"/>
    </xf>
    <xf numFmtId="0" fontId="96" fillId="0" borderId="66" xfId="0" applyFont="1" applyFill="1" applyBorder="1" applyAlignment="1">
      <alignment horizontal="center" vertical="center" wrapText="1"/>
    </xf>
    <xf numFmtId="0" fontId="96" fillId="0" borderId="65" xfId="0" applyFont="1" applyFill="1" applyBorder="1" applyAlignment="1" applyProtection="1">
      <alignment horizontal="left" vertical="center"/>
      <protection locked="0"/>
    </xf>
    <xf numFmtId="0" fontId="96" fillId="0" borderId="66" xfId="0" applyFont="1" applyFill="1" applyBorder="1" applyAlignment="1" applyProtection="1">
      <alignment horizontal="left" vertical="center"/>
      <protection locked="0"/>
    </xf>
    <xf numFmtId="0" fontId="96" fillId="0" borderId="12" xfId="0" applyFont="1" applyFill="1" applyBorder="1" applyAlignment="1">
      <alignment horizontal="center" vertical="center"/>
    </xf>
    <xf numFmtId="0" fontId="96" fillId="0" borderId="37" xfId="0" applyFont="1" applyFill="1" applyBorder="1" applyAlignment="1">
      <alignment horizontal="center" vertical="center"/>
    </xf>
    <xf numFmtId="0" fontId="96" fillId="0" borderId="11" xfId="0" applyFont="1" applyFill="1" applyBorder="1" applyAlignment="1">
      <alignment horizontal="center" vertical="center"/>
    </xf>
    <xf numFmtId="0" fontId="97" fillId="0" borderId="0" xfId="0" applyFont="1" applyFill="1" applyAlignment="1">
      <alignment horizontal="center" vertical="center"/>
    </xf>
    <xf numFmtId="0" fontId="96" fillId="0" borderId="103" xfId="0" applyFont="1" applyFill="1" applyBorder="1" applyAlignment="1">
      <alignment horizontal="center" vertical="center"/>
    </xf>
    <xf numFmtId="0" fontId="96" fillId="0" borderId="65" xfId="0" applyFont="1" applyFill="1" applyBorder="1" applyAlignment="1">
      <alignment horizontal="center" vertical="center"/>
    </xf>
    <xf numFmtId="0" fontId="96" fillId="0" borderId="66" xfId="0" applyFont="1" applyFill="1" applyBorder="1" applyAlignment="1">
      <alignment horizontal="center" vertical="center"/>
    </xf>
    <xf numFmtId="0" fontId="96" fillId="0" borderId="65" xfId="0" applyFont="1" applyFill="1" applyBorder="1" applyAlignment="1" applyProtection="1">
      <alignment vertical="center"/>
      <protection locked="0"/>
    </xf>
    <xf numFmtId="0" fontId="96" fillId="0" borderId="66" xfId="0" applyFont="1" applyFill="1" applyBorder="1" applyAlignment="1" applyProtection="1">
      <alignment vertical="center"/>
      <protection locked="0"/>
    </xf>
    <xf numFmtId="0" fontId="96" fillId="0" borderId="17" xfId="0" applyFont="1" applyFill="1" applyBorder="1" applyAlignment="1">
      <alignment horizontal="center" vertical="center"/>
    </xf>
    <xf numFmtId="0" fontId="96" fillId="0" borderId="18" xfId="0" applyFont="1" applyFill="1" applyBorder="1" applyAlignment="1">
      <alignment horizontal="center" vertical="center"/>
    </xf>
    <xf numFmtId="0" fontId="96" fillId="0" borderId="19" xfId="0" applyFont="1" applyFill="1" applyBorder="1" applyAlignment="1">
      <alignment horizontal="center" vertical="center"/>
    </xf>
    <xf numFmtId="0" fontId="96" fillId="0" borderId="18" xfId="0" applyFont="1" applyFill="1" applyBorder="1" applyAlignment="1" applyProtection="1">
      <alignment vertical="center" wrapText="1"/>
      <protection locked="0"/>
    </xf>
    <xf numFmtId="0" fontId="96" fillId="0" borderId="19" xfId="0" applyFont="1" applyFill="1" applyBorder="1" applyAlignment="1" applyProtection="1">
      <alignment vertical="center" wrapText="1"/>
      <protection locked="0"/>
    </xf>
    <xf numFmtId="0" fontId="101" fillId="0" borderId="13" xfId="0" applyFont="1" applyFill="1" applyBorder="1" applyAlignment="1">
      <alignment horizontal="center" vertical="center" textRotation="255"/>
    </xf>
    <xf numFmtId="0" fontId="101" fillId="0" borderId="150" xfId="0" applyFont="1" applyFill="1" applyBorder="1" applyAlignment="1">
      <alignment horizontal="center" vertical="center" textRotation="255"/>
    </xf>
    <xf numFmtId="0" fontId="96" fillId="0" borderId="14" xfId="0" applyFont="1" applyFill="1" applyBorder="1" applyAlignment="1">
      <alignment horizontal="left" vertical="center"/>
    </xf>
    <xf numFmtId="0" fontId="96" fillId="0" borderId="37" xfId="0" applyFont="1" applyFill="1" applyBorder="1" applyAlignment="1">
      <alignment horizontal="left" vertical="center"/>
    </xf>
    <xf numFmtId="176" fontId="96" fillId="0" borderId="118" xfId="0" quotePrefix="1" applyNumberFormat="1" applyFont="1" applyFill="1" applyBorder="1" applyAlignment="1" applyProtection="1">
      <alignment horizontal="right" vertical="center"/>
      <protection locked="0"/>
    </xf>
    <xf numFmtId="176" fontId="96" fillId="0" borderId="119" xfId="0" applyNumberFormat="1" applyFont="1" applyFill="1" applyBorder="1" applyAlignment="1" applyProtection="1">
      <alignment horizontal="right" vertical="center"/>
      <protection locked="0"/>
    </xf>
    <xf numFmtId="176" fontId="96" fillId="0" borderId="120" xfId="0" applyNumberFormat="1" applyFont="1" applyFill="1" applyBorder="1" applyAlignment="1" applyProtection="1">
      <alignment horizontal="right" vertical="center"/>
      <protection locked="0"/>
    </xf>
    <xf numFmtId="0" fontId="102" fillId="0" borderId="11" xfId="0" applyFont="1" applyBorder="1" applyAlignment="1">
      <alignment horizontal="center" vertical="center"/>
    </xf>
    <xf numFmtId="0" fontId="102" fillId="0" borderId="10" xfId="0" applyFont="1" applyBorder="1" applyAlignment="1">
      <alignment horizontal="center" vertical="center"/>
    </xf>
    <xf numFmtId="0" fontId="96" fillId="0" borderId="10" xfId="0" applyFont="1" applyFill="1" applyBorder="1" applyAlignment="1" applyProtection="1">
      <alignment horizontal="center" vertical="center"/>
      <protection locked="0"/>
    </xf>
    <xf numFmtId="0" fontId="96" fillId="0" borderId="10" xfId="0" applyFont="1" applyFill="1" applyBorder="1" applyAlignment="1">
      <alignment horizontal="center" vertical="center"/>
    </xf>
    <xf numFmtId="0" fontId="96" fillId="0" borderId="10" xfId="0" applyFont="1" applyFill="1" applyBorder="1" applyAlignment="1" applyProtection="1">
      <alignment vertical="center"/>
      <protection locked="0"/>
    </xf>
    <xf numFmtId="0" fontId="96" fillId="0" borderId="10" xfId="0" applyFont="1" applyFill="1" applyBorder="1" applyAlignment="1" applyProtection="1">
      <alignment horizontal="left" vertical="center"/>
      <protection locked="0"/>
    </xf>
    <xf numFmtId="0" fontId="96" fillId="0" borderId="14" xfId="0" applyFont="1" applyBorder="1" applyAlignment="1">
      <alignment horizontal="left" vertical="center"/>
    </xf>
    <xf numFmtId="0" fontId="96" fillId="0" borderId="21" xfId="0" applyFont="1" applyBorder="1" applyAlignment="1">
      <alignment horizontal="left" vertical="center"/>
    </xf>
    <xf numFmtId="176" fontId="96" fillId="0" borderId="158" xfId="0" applyNumberFormat="1" applyFont="1" applyFill="1" applyBorder="1" applyAlignment="1">
      <alignment vertical="center"/>
    </xf>
    <xf numFmtId="176" fontId="96" fillId="0" borderId="150" xfId="0" applyNumberFormat="1" applyFont="1" applyFill="1" applyBorder="1" applyAlignment="1">
      <alignment vertical="center"/>
    </xf>
    <xf numFmtId="176" fontId="96" fillId="0" borderId="159" xfId="0" applyNumberFormat="1" applyFont="1" applyFill="1" applyBorder="1" applyAlignment="1">
      <alignment vertical="center"/>
    </xf>
    <xf numFmtId="0" fontId="106" fillId="0" borderId="103" xfId="0" applyFont="1" applyFill="1" applyBorder="1" applyAlignment="1">
      <alignment horizontal="left" vertical="center" wrapText="1"/>
    </xf>
    <xf numFmtId="0" fontId="106" fillId="0" borderId="65" xfId="0" applyFont="1" applyFill="1" applyBorder="1" applyAlignment="1">
      <alignment horizontal="left" vertical="center"/>
    </xf>
    <xf numFmtId="176" fontId="96" fillId="29" borderId="93" xfId="0" applyNumberFormat="1" applyFont="1" applyFill="1" applyBorder="1" applyAlignment="1" applyProtection="1">
      <alignment horizontal="right" vertical="center"/>
      <protection locked="0"/>
    </xf>
    <xf numFmtId="0" fontId="99" fillId="0" borderId="0" xfId="0" applyFont="1" applyFill="1" applyAlignment="1">
      <alignment horizontal="left" vertical="center"/>
    </xf>
    <xf numFmtId="0" fontId="95" fillId="0" borderId="0" xfId="0" applyFont="1" applyFill="1" applyAlignment="1">
      <alignment horizontal="left" vertical="center"/>
    </xf>
    <xf numFmtId="0" fontId="99" fillId="0" borderId="0" xfId="0" applyFont="1" applyFill="1" applyAlignment="1">
      <alignment horizontal="left" vertical="center" wrapText="1"/>
    </xf>
    <xf numFmtId="0" fontId="106" fillId="0" borderId="72" xfId="0" applyFont="1" applyFill="1" applyBorder="1" applyAlignment="1">
      <alignment horizontal="left" vertical="center" wrapText="1" shrinkToFit="1"/>
    </xf>
    <xf numFmtId="0" fontId="106" fillId="0" borderId="55" xfId="0" applyFont="1" applyFill="1" applyBorder="1" applyAlignment="1">
      <alignment horizontal="left" vertical="center" wrapText="1" shrinkToFit="1"/>
    </xf>
    <xf numFmtId="176" fontId="96" fillId="29" borderId="10" xfId="0" applyNumberFormat="1" applyFont="1" applyFill="1" applyBorder="1" applyAlignment="1" applyProtection="1">
      <alignment horizontal="right" vertical="center"/>
      <protection locked="0"/>
    </xf>
    <xf numFmtId="0" fontId="96" fillId="0" borderId="55" xfId="0" applyFont="1" applyFill="1" applyBorder="1" applyAlignment="1">
      <alignment horizontal="center" vertical="center"/>
    </xf>
    <xf numFmtId="0" fontId="96" fillId="0" borderId="68" xfId="0" applyFont="1" applyFill="1" applyBorder="1" applyAlignment="1">
      <alignment horizontal="center" vertical="center"/>
    </xf>
    <xf numFmtId="0" fontId="96" fillId="0" borderId="14" xfId="0" applyFont="1" applyFill="1" applyBorder="1" applyAlignment="1">
      <alignment horizontal="left" vertical="center" wrapText="1" shrinkToFit="1"/>
    </xf>
    <xf numFmtId="0" fontId="96" fillId="0" borderId="21" xfId="0" applyFont="1" applyFill="1" applyBorder="1" applyAlignment="1">
      <alignment horizontal="left" vertical="center" wrapText="1" shrinkToFit="1"/>
    </xf>
    <xf numFmtId="0" fontId="96" fillId="0" borderId="15" xfId="0" applyFont="1" applyFill="1" applyBorder="1" applyAlignment="1">
      <alignment horizontal="left" vertical="center" wrapText="1" shrinkToFit="1"/>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wrapText="1"/>
    </xf>
    <xf numFmtId="0" fontId="106" fillId="0" borderId="33"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47" xfId="0" applyFont="1" applyFill="1" applyBorder="1" applyAlignment="1">
      <alignment horizontal="center" vertical="center"/>
    </xf>
    <xf numFmtId="38" fontId="106" fillId="26" borderId="160" xfId="0" applyNumberFormat="1" applyFont="1" applyFill="1" applyBorder="1" applyAlignment="1">
      <alignment horizontal="center" vertical="center" shrinkToFit="1"/>
    </xf>
    <xf numFmtId="0" fontId="106" fillId="26" borderId="13" xfId="0" applyFont="1" applyFill="1" applyBorder="1" applyAlignment="1">
      <alignment horizontal="center" vertical="center" shrinkToFit="1"/>
    </xf>
    <xf numFmtId="0" fontId="106" fillId="26" borderId="43" xfId="0" applyFont="1" applyFill="1" applyBorder="1" applyAlignment="1">
      <alignment horizontal="center" vertical="center" shrinkToFit="1"/>
    </xf>
    <xf numFmtId="0" fontId="104" fillId="0" borderId="101" xfId="0" applyFont="1" applyBorder="1" applyAlignment="1">
      <alignment horizontal="center" vertical="center"/>
    </xf>
    <xf numFmtId="0" fontId="105" fillId="32" borderId="161" xfId="0" applyFont="1" applyFill="1" applyBorder="1" applyAlignment="1">
      <alignment horizontal="center" vertical="center"/>
    </xf>
    <xf numFmtId="0" fontId="105" fillId="32" borderId="162" xfId="0" applyFont="1" applyFill="1" applyBorder="1" applyAlignment="1">
      <alignment horizontal="center" vertical="center"/>
    </xf>
    <xf numFmtId="0" fontId="105" fillId="32" borderId="166" xfId="0" applyFont="1" applyFill="1" applyBorder="1" applyAlignment="1">
      <alignment horizontal="center" vertical="center"/>
    </xf>
    <xf numFmtId="0" fontId="106" fillId="0" borderId="139" xfId="0" applyFont="1" applyBorder="1" applyAlignment="1">
      <alignment horizontal="center" vertical="center" textRotation="255" shrinkToFit="1"/>
    </xf>
    <xf numFmtId="0" fontId="106" fillId="0" borderId="57" xfId="0" applyFont="1" applyBorder="1" applyAlignment="1">
      <alignment horizontal="center" vertical="center" textRotation="255" shrinkToFit="1"/>
    </xf>
    <xf numFmtId="0" fontId="106" fillId="0" borderId="140" xfId="0" applyFont="1" applyBorder="1" applyAlignment="1">
      <alignment horizontal="center" vertical="center" textRotation="255" shrinkToFit="1"/>
    </xf>
    <xf numFmtId="0" fontId="106" fillId="26" borderId="42" xfId="0" applyFont="1" applyFill="1" applyBorder="1" applyAlignment="1">
      <alignment horizontal="center" vertical="center" shrinkToFit="1"/>
    </xf>
    <xf numFmtId="0" fontId="106" fillId="26" borderId="18" xfId="0" applyFont="1" applyFill="1" applyBorder="1" applyAlignment="1">
      <alignment horizontal="center" vertical="center" shrinkToFit="1"/>
    </xf>
    <xf numFmtId="0" fontId="106" fillId="26" borderId="165" xfId="0" applyFont="1" applyFill="1" applyBorder="1" applyAlignment="1">
      <alignment horizontal="center" vertical="center" shrinkToFit="1"/>
    </xf>
    <xf numFmtId="2" fontId="106" fillId="0" borderId="78" xfId="0" applyNumberFormat="1" applyFont="1" applyBorder="1" applyAlignment="1">
      <alignment horizontal="center" vertical="center" shrinkToFit="1"/>
    </xf>
    <xf numFmtId="0" fontId="110" fillId="0" borderId="44" xfId="0" applyFont="1" applyBorder="1" applyAlignment="1">
      <alignment horizontal="left" vertical="center" wrapText="1"/>
    </xf>
    <xf numFmtId="0" fontId="110" fillId="0" borderId="45" xfId="0" applyFont="1" applyBorder="1" applyAlignment="1">
      <alignment horizontal="left" vertical="center"/>
    </xf>
    <xf numFmtId="0" fontId="110" fillId="0" borderId="46" xfId="0" applyFont="1" applyBorder="1" applyAlignment="1">
      <alignment horizontal="left" vertical="center"/>
    </xf>
    <xf numFmtId="0" fontId="110" fillId="0" borderId="106" xfId="0" applyFont="1" applyBorder="1" applyAlignment="1">
      <alignment horizontal="left" vertical="center"/>
    </xf>
    <xf numFmtId="0" fontId="110" fillId="0" borderId="107" xfId="0" applyFont="1" applyBorder="1" applyAlignment="1">
      <alignment horizontal="left" vertical="center"/>
    </xf>
    <xf numFmtId="0" fontId="104" fillId="0" borderId="117" xfId="0" applyFont="1" applyBorder="1" applyAlignment="1">
      <alignment horizontal="center" vertical="center"/>
    </xf>
    <xf numFmtId="0" fontId="105" fillId="32" borderId="170" xfId="0" applyFont="1" applyFill="1" applyBorder="1" applyAlignment="1">
      <alignment horizontal="center" vertical="center"/>
    </xf>
    <xf numFmtId="0" fontId="107" fillId="0" borderId="14" xfId="0" applyFont="1" applyFill="1" applyBorder="1" applyAlignment="1">
      <alignment horizontal="center" vertical="center" wrapText="1"/>
    </xf>
    <xf numFmtId="0" fontId="107" fillId="0" borderId="21" xfId="0" applyFont="1" applyFill="1" applyBorder="1" applyAlignment="1">
      <alignment horizontal="center" vertical="center"/>
    </xf>
    <xf numFmtId="0" fontId="107" fillId="0" borderId="17" xfId="0" applyFont="1" applyFill="1" applyBorder="1" applyAlignment="1">
      <alignment horizontal="center" vertical="center"/>
    </xf>
    <xf numFmtId="0" fontId="107" fillId="0" borderId="18" xfId="0" applyFont="1" applyFill="1" applyBorder="1" applyAlignment="1">
      <alignment horizontal="center" vertical="center"/>
    </xf>
    <xf numFmtId="38" fontId="106" fillId="26" borderId="167" xfId="0" applyNumberFormat="1" applyFont="1" applyFill="1" applyBorder="1" applyAlignment="1">
      <alignment horizontal="center" vertical="center" shrinkToFit="1"/>
    </xf>
    <xf numFmtId="0" fontId="106" fillId="26" borderId="168" xfId="0" applyFont="1" applyFill="1" applyBorder="1" applyAlignment="1">
      <alignment horizontal="center" vertical="center" shrinkToFit="1"/>
    </xf>
    <xf numFmtId="0" fontId="106" fillId="26" borderId="169" xfId="0" applyFont="1" applyFill="1" applyBorder="1" applyAlignment="1">
      <alignment horizontal="center" vertical="center" shrinkToFit="1"/>
    </xf>
    <xf numFmtId="2" fontId="106" fillId="0" borderId="26" xfId="0" applyNumberFormat="1" applyFont="1" applyBorder="1" applyAlignment="1">
      <alignment horizontal="center" vertical="center" shrinkToFit="1"/>
    </xf>
    <xf numFmtId="2" fontId="106" fillId="0" borderId="32" xfId="0" applyNumberFormat="1" applyFont="1" applyBorder="1" applyAlignment="1">
      <alignment horizontal="center" vertical="center" shrinkToFit="1"/>
    </xf>
    <xf numFmtId="0" fontId="108" fillId="26" borderId="163" xfId="0" applyFont="1" applyFill="1" applyBorder="1" applyAlignment="1">
      <alignment horizontal="center" vertical="center" shrinkToFit="1"/>
    </xf>
    <xf numFmtId="0" fontId="108" fillId="26" borderId="24" xfId="0" applyFont="1" applyFill="1" applyBorder="1" applyAlignment="1">
      <alignment horizontal="center" vertical="center" shrinkToFit="1"/>
    </xf>
    <xf numFmtId="0" fontId="108" fillId="26" borderId="164" xfId="0" applyFont="1" applyFill="1" applyBorder="1" applyAlignment="1">
      <alignment horizontal="center" vertical="center" shrinkToFit="1"/>
    </xf>
    <xf numFmtId="38" fontId="106" fillId="26" borderId="118" xfId="0" applyNumberFormat="1" applyFont="1" applyFill="1" applyBorder="1" applyAlignment="1">
      <alignment horizontal="center" vertical="center" shrinkToFit="1"/>
    </xf>
    <xf numFmtId="0" fontId="106" fillId="26" borderId="119" xfId="0" applyFont="1" applyFill="1" applyBorder="1" applyAlignment="1">
      <alignment horizontal="center" vertical="center" shrinkToFit="1"/>
    </xf>
    <xf numFmtId="0" fontId="106" fillId="26" borderId="120" xfId="0" applyFont="1" applyFill="1" applyBorder="1" applyAlignment="1">
      <alignment horizontal="center" vertical="center" shrinkToFit="1"/>
    </xf>
    <xf numFmtId="0" fontId="78" fillId="0" borderId="37" xfId="0" applyFont="1" applyFill="1" applyBorder="1" applyAlignment="1" applyProtection="1">
      <alignment horizontal="center" vertical="center"/>
      <protection locked="0"/>
    </xf>
    <xf numFmtId="0" fontId="71" fillId="0" borderId="37" xfId="0" applyFont="1" applyFill="1" applyBorder="1" applyAlignment="1" applyProtection="1">
      <alignment horizontal="center" vertical="center"/>
      <protection locked="0"/>
    </xf>
    <xf numFmtId="0" fontId="66" fillId="0" borderId="3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71" fillId="29" borderId="0" xfId="0" applyFont="1" applyFill="1" applyBorder="1" applyAlignment="1" applyProtection="1">
      <alignment vertical="center"/>
      <protection locked="0"/>
    </xf>
    <xf numFmtId="0" fontId="71" fillId="29" borderId="10" xfId="0" applyFont="1" applyFill="1" applyBorder="1" applyAlignment="1" applyProtection="1">
      <alignment vertical="center" wrapText="1"/>
      <protection locked="0"/>
    </xf>
    <xf numFmtId="0" fontId="71" fillId="29" borderId="10" xfId="0" applyFont="1" applyFill="1" applyBorder="1" applyAlignment="1" applyProtection="1">
      <alignment vertical="center"/>
      <protection locked="0"/>
    </xf>
    <xf numFmtId="0" fontId="96" fillId="29" borderId="12" xfId="0" applyFont="1" applyFill="1" applyBorder="1" applyAlignment="1" applyProtection="1">
      <alignment horizontal="center" vertical="center"/>
      <protection locked="0"/>
    </xf>
    <xf numFmtId="0" fontId="96" fillId="29" borderId="11" xfId="0" applyFont="1" applyFill="1" applyBorder="1" applyAlignment="1" applyProtection="1">
      <alignment horizontal="center" vertical="center"/>
      <protection locked="0"/>
    </xf>
    <xf numFmtId="0" fontId="99" fillId="0" borderId="0" xfId="0" applyFont="1" applyFill="1" applyBorder="1" applyAlignment="1">
      <alignment horizontal="left" vertical="center" wrapText="1"/>
    </xf>
    <xf numFmtId="0" fontId="99" fillId="0" borderId="0" xfId="0" applyFont="1" applyFill="1" applyAlignment="1">
      <alignment horizontal="left" vertical="top" wrapText="1"/>
    </xf>
    <xf numFmtId="0" fontId="66" fillId="0" borderId="15"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37" xfId="0" applyFont="1" applyFill="1" applyBorder="1" applyAlignment="1" applyProtection="1">
      <alignment horizontal="center" vertical="center" wrapText="1"/>
      <protection locked="0"/>
    </xf>
    <xf numFmtId="0" fontId="71" fillId="0" borderId="10" xfId="0" applyFont="1" applyFill="1" applyBorder="1" applyAlignment="1">
      <alignment horizontal="center" vertical="center" wrapText="1"/>
    </xf>
    <xf numFmtId="0" fontId="96" fillId="0" borderId="12" xfId="0" applyFont="1" applyFill="1" applyBorder="1" applyAlignment="1">
      <alignment horizontal="right" vertical="center"/>
    </xf>
    <xf numFmtId="0" fontId="96" fillId="0" borderId="37" xfId="0" applyFont="1" applyFill="1" applyBorder="1" applyAlignment="1">
      <alignment horizontal="right" vertical="center"/>
    </xf>
    <xf numFmtId="0" fontId="96" fillId="29" borderId="10" xfId="0" applyFont="1" applyFill="1" applyBorder="1" applyAlignment="1" applyProtection="1">
      <alignment horizontal="center" vertical="center"/>
      <protection locked="0"/>
    </xf>
    <xf numFmtId="0" fontId="94" fillId="26" borderId="37" xfId="0" applyFont="1" applyFill="1" applyBorder="1" applyAlignment="1">
      <alignment horizontal="left" vertical="center"/>
    </xf>
    <xf numFmtId="0" fontId="94" fillId="26" borderId="11" xfId="0" applyFont="1" applyFill="1" applyBorder="1" applyAlignment="1">
      <alignment horizontal="left" vertical="center"/>
    </xf>
    <xf numFmtId="0" fontId="94" fillId="0" borderId="12" xfId="0" applyFont="1" applyFill="1" applyBorder="1" applyAlignment="1">
      <alignment vertical="center"/>
    </xf>
    <xf numFmtId="0" fontId="94" fillId="0" borderId="37" xfId="0" applyFont="1" applyFill="1" applyBorder="1" applyAlignment="1">
      <alignment vertical="center"/>
    </xf>
    <xf numFmtId="0" fontId="94" fillId="0" borderId="71" xfId="0" applyFont="1" applyFill="1" applyBorder="1" applyAlignment="1">
      <alignment vertical="center"/>
    </xf>
    <xf numFmtId="0" fontId="94" fillId="26" borderId="37" xfId="0" applyFont="1" applyFill="1" applyBorder="1" applyAlignment="1">
      <alignment vertical="center" wrapText="1"/>
    </xf>
    <xf numFmtId="0" fontId="94" fillId="26" borderId="11" xfId="0" applyFont="1" applyFill="1" applyBorder="1" applyAlignment="1">
      <alignment vertical="center" wrapText="1"/>
    </xf>
    <xf numFmtId="0" fontId="94" fillId="0" borderId="12" xfId="0" applyFont="1" applyFill="1" applyBorder="1" applyAlignment="1">
      <alignment horizontal="center" vertical="center"/>
    </xf>
    <xf numFmtId="0" fontId="94" fillId="0" borderId="37" xfId="0" applyFont="1" applyFill="1" applyBorder="1" applyAlignment="1">
      <alignment horizontal="center" vertical="center"/>
    </xf>
    <xf numFmtId="0" fontId="94" fillId="0" borderId="71" xfId="0" applyFont="1" applyFill="1" applyBorder="1" applyAlignment="1">
      <alignment horizontal="center" vertical="center"/>
    </xf>
    <xf numFmtId="0" fontId="113" fillId="27" borderId="62" xfId="0" applyFont="1" applyFill="1" applyBorder="1" applyAlignment="1">
      <alignment horizontal="center" vertical="center" wrapText="1"/>
    </xf>
    <xf numFmtId="0" fontId="113" fillId="27" borderId="52" xfId="0" applyFont="1" applyFill="1" applyBorder="1" applyAlignment="1">
      <alignment horizontal="center" vertical="center" wrapText="1"/>
    </xf>
    <xf numFmtId="0" fontId="113" fillId="27" borderId="53" xfId="0" applyFont="1" applyFill="1" applyBorder="1" applyAlignment="1">
      <alignment horizontal="center" vertical="center" wrapText="1"/>
    </xf>
    <xf numFmtId="0" fontId="94" fillId="27" borderId="62" xfId="0" applyFont="1" applyFill="1" applyBorder="1" applyAlignment="1">
      <alignment horizontal="center" vertical="center"/>
    </xf>
    <xf numFmtId="0" fontId="94" fillId="27" borderId="52" xfId="0" applyFont="1" applyFill="1" applyBorder="1" applyAlignment="1">
      <alignment horizontal="center" vertical="center"/>
    </xf>
    <xf numFmtId="0" fontId="94" fillId="27" borderId="53" xfId="0" applyFont="1" applyFill="1" applyBorder="1" applyAlignment="1">
      <alignment horizontal="center" vertical="center"/>
    </xf>
    <xf numFmtId="0" fontId="94" fillId="26" borderId="24" xfId="0" applyFont="1" applyFill="1" applyBorder="1" applyAlignment="1">
      <alignment horizontal="left" vertical="center"/>
    </xf>
    <xf numFmtId="0" fontId="94" fillId="26" borderId="154" xfId="0" applyFont="1" applyFill="1" applyBorder="1" applyAlignment="1">
      <alignment horizontal="left" vertical="center"/>
    </xf>
    <xf numFmtId="0" fontId="94" fillId="0" borderId="17" xfId="0" applyFont="1" applyFill="1" applyBorder="1" applyAlignment="1">
      <alignment horizontal="center" vertical="center"/>
    </xf>
    <xf numFmtId="0" fontId="94" fillId="0" borderId="18" xfId="0" applyFont="1" applyFill="1" applyBorder="1" applyAlignment="1">
      <alignment horizontal="center" vertical="center"/>
    </xf>
    <xf numFmtId="0" fontId="94" fillId="0" borderId="99" xfId="0" applyFont="1" applyFill="1" applyBorder="1" applyAlignment="1">
      <alignment horizontal="center" vertical="center"/>
    </xf>
    <xf numFmtId="0" fontId="94" fillId="26" borderId="18" xfId="0" applyFont="1" applyFill="1" applyBorder="1" applyAlignment="1">
      <alignment horizontal="left" vertical="center" wrapText="1"/>
    </xf>
    <xf numFmtId="0" fontId="94" fillId="26" borderId="18" xfId="0" applyFont="1" applyFill="1" applyBorder="1" applyAlignment="1">
      <alignment horizontal="left" vertical="center"/>
    </xf>
    <xf numFmtId="0" fontId="94" fillId="26" borderId="19" xfId="0" applyFont="1" applyFill="1" applyBorder="1" applyAlignment="1">
      <alignment horizontal="left" vertical="center"/>
    </xf>
    <xf numFmtId="0" fontId="112" fillId="0" borderId="0" xfId="0" applyFont="1" applyFill="1" applyBorder="1" applyAlignment="1">
      <alignment horizontal="center" vertical="center" wrapText="1"/>
    </xf>
    <xf numFmtId="0" fontId="113" fillId="0" borderId="0" xfId="0" applyFont="1" applyFill="1" applyBorder="1" applyAlignment="1">
      <alignment horizontal="center" vertical="center"/>
    </xf>
    <xf numFmtId="0" fontId="112" fillId="29" borderId="0" xfId="0" applyFont="1" applyFill="1" applyBorder="1" applyAlignment="1" applyProtection="1">
      <alignment vertical="center" shrinkToFit="1"/>
      <protection locked="0"/>
    </xf>
    <xf numFmtId="0" fontId="113" fillId="0" borderId="0" xfId="0" applyFont="1" applyFill="1" applyBorder="1" applyAlignment="1" applyProtection="1">
      <alignment horizontal="center" vertical="center" shrinkToFit="1"/>
      <protection locked="0"/>
    </xf>
    <xf numFmtId="0" fontId="114" fillId="0" borderId="0" xfId="0" applyFont="1" applyFill="1" applyBorder="1" applyAlignment="1">
      <alignment horizontal="center" vertical="center"/>
    </xf>
    <xf numFmtId="0" fontId="114" fillId="0" borderId="38" xfId="0" applyFont="1" applyFill="1" applyBorder="1" applyAlignment="1">
      <alignment horizontal="center" vertical="center"/>
    </xf>
    <xf numFmtId="0" fontId="94" fillId="0" borderId="12" xfId="0" applyFont="1" applyFill="1" applyBorder="1" applyAlignment="1">
      <alignment vertical="center" wrapText="1"/>
    </xf>
    <xf numFmtId="0" fontId="94" fillId="0" borderId="37" xfId="0" applyFont="1" applyFill="1" applyBorder="1" applyAlignment="1">
      <alignment vertical="center" wrapText="1"/>
    </xf>
    <xf numFmtId="0" fontId="94" fillId="0" borderId="71" xfId="0" applyFont="1" applyFill="1" applyBorder="1" applyAlignment="1">
      <alignment vertical="center" wrapText="1"/>
    </xf>
    <xf numFmtId="0" fontId="94" fillId="0" borderId="149" xfId="0" applyFont="1" applyFill="1" applyBorder="1" applyAlignment="1">
      <alignment vertical="center"/>
    </xf>
    <xf numFmtId="0" fontId="94" fillId="0" borderId="106" xfId="0" applyFont="1" applyFill="1" applyBorder="1" applyAlignment="1">
      <alignment vertical="center"/>
    </xf>
    <xf numFmtId="0" fontId="94" fillId="0" borderId="107" xfId="0" applyFont="1" applyFill="1" applyBorder="1" applyAlignment="1">
      <alignment vertical="center"/>
    </xf>
    <xf numFmtId="0" fontId="99" fillId="26" borderId="0" xfId="0" applyFont="1" applyFill="1" applyAlignment="1">
      <alignment horizontal="left" vertical="center" wrapText="1"/>
    </xf>
    <xf numFmtId="0" fontId="112" fillId="26" borderId="0" xfId="0" applyFont="1" applyFill="1" applyBorder="1" applyAlignment="1">
      <alignment horizontal="left" vertical="center" wrapText="1"/>
    </xf>
    <xf numFmtId="0" fontId="112" fillId="26" borderId="0" xfId="0" applyFont="1" applyFill="1" applyBorder="1" applyAlignment="1" applyProtection="1">
      <alignment horizontal="center" vertical="center"/>
      <protection locked="0"/>
    </xf>
    <xf numFmtId="0" fontId="95" fillId="26" borderId="0" xfId="0" applyFont="1" applyFill="1" applyBorder="1" applyAlignment="1" applyProtection="1">
      <alignment horizontal="center" vertical="center"/>
      <protection locked="0"/>
    </xf>
    <xf numFmtId="0" fontId="112" fillId="29" borderId="0" xfId="0" applyFont="1" applyFill="1" applyBorder="1" applyAlignment="1" applyProtection="1">
      <alignment horizontal="center" vertical="center"/>
      <protection locked="0"/>
    </xf>
    <xf numFmtId="0" fontId="95" fillId="29" borderId="0" xfId="0" applyFont="1" applyFill="1" applyBorder="1" applyAlignment="1" applyProtection="1">
      <alignment horizontal="center" vertical="center"/>
      <protection locked="0"/>
    </xf>
    <xf numFmtId="0" fontId="112" fillId="0" borderId="0" xfId="0" applyFont="1" applyFill="1" applyBorder="1" applyAlignment="1">
      <alignment horizontal="center" vertical="center"/>
    </xf>
    <xf numFmtId="0" fontId="112" fillId="26" borderId="0" xfId="0" applyFont="1" applyFill="1" applyBorder="1" applyAlignment="1">
      <alignment vertical="center" shrinkToFit="1"/>
    </xf>
    <xf numFmtId="0" fontId="112" fillId="26" borderId="38" xfId="0" applyFont="1" applyFill="1" applyBorder="1" applyAlignment="1">
      <alignment vertical="center" shrinkToFit="1"/>
    </xf>
    <xf numFmtId="0" fontId="115" fillId="0" borderId="10" xfId="0" applyFont="1" applyFill="1" applyBorder="1" applyAlignment="1">
      <alignment horizontal="center" vertical="center"/>
    </xf>
    <xf numFmtId="0" fontId="115" fillId="0" borderId="12" xfId="0" applyFont="1" applyFill="1" applyBorder="1" applyAlignment="1">
      <alignment horizontal="center" vertical="center"/>
    </xf>
    <xf numFmtId="0" fontId="115" fillId="0" borderId="26" xfId="0" applyFont="1" applyFill="1" applyBorder="1" applyAlignment="1">
      <alignment vertical="center"/>
    </xf>
    <xf numFmtId="0" fontId="115" fillId="0" borderId="31" xfId="0" applyFont="1" applyFill="1" applyBorder="1" applyAlignment="1">
      <alignment vertical="center"/>
    </xf>
    <xf numFmtId="0" fontId="115" fillId="0" borderId="32" xfId="0" applyFont="1" applyFill="1" applyBorder="1" applyAlignment="1">
      <alignment vertical="center"/>
    </xf>
    <xf numFmtId="0" fontId="51" fillId="26" borderId="13" xfId="0" applyFont="1" applyFill="1" applyBorder="1" applyAlignment="1">
      <alignment horizontal="center" vertical="center" textRotation="255" wrapText="1"/>
    </xf>
    <xf numFmtId="0" fontId="51" fillId="26" borderId="102" xfId="0" applyFont="1" applyFill="1" applyBorder="1" applyAlignment="1">
      <alignment horizontal="center" vertical="center" textRotation="255" wrapText="1"/>
    </xf>
    <xf numFmtId="0" fontId="115" fillId="26" borderId="14" xfId="0" applyFont="1" applyFill="1" applyBorder="1" applyAlignment="1">
      <alignment horizontal="center" vertical="center" wrapText="1" shrinkToFit="1"/>
    </xf>
    <xf numFmtId="0" fontId="115" fillId="26" borderId="21" xfId="0" applyFont="1" applyFill="1" applyBorder="1" applyAlignment="1">
      <alignment horizontal="center" vertical="center" wrapText="1" shrinkToFit="1"/>
    </xf>
    <xf numFmtId="0" fontId="115" fillId="26" borderId="15" xfId="0" applyFont="1" applyFill="1" applyBorder="1" applyAlignment="1">
      <alignment horizontal="center" vertical="center" wrapText="1" shrinkToFit="1"/>
    </xf>
    <xf numFmtId="0" fontId="115" fillId="26" borderId="33" xfId="0" applyFont="1" applyFill="1" applyBorder="1" applyAlignment="1">
      <alignment horizontal="center" vertical="center" wrapText="1" shrinkToFit="1"/>
    </xf>
    <xf numFmtId="0" fontId="115" fillId="26" borderId="0" xfId="0" applyFont="1" applyFill="1" applyBorder="1" applyAlignment="1">
      <alignment horizontal="center" vertical="center" wrapText="1" shrinkToFit="1"/>
    </xf>
    <xf numFmtId="0" fontId="115" fillId="26" borderId="16" xfId="0" applyFont="1" applyFill="1" applyBorder="1" applyAlignment="1">
      <alignment horizontal="center" vertical="center" wrapText="1" shrinkToFit="1"/>
    </xf>
    <xf numFmtId="0" fontId="115" fillId="26" borderId="13" xfId="0" applyFont="1" applyFill="1" applyBorder="1" applyAlignment="1">
      <alignment horizontal="center" vertical="center" wrapText="1" shrinkToFit="1"/>
    </xf>
    <xf numFmtId="0" fontId="115" fillId="26" borderId="102" xfId="0" applyFont="1" applyFill="1" applyBorder="1" applyAlignment="1">
      <alignment horizontal="center" vertical="center" wrapText="1" shrinkToFit="1"/>
    </xf>
    <xf numFmtId="0" fontId="115" fillId="26" borderId="13" xfId="0" applyFont="1" applyFill="1" applyBorder="1" applyAlignment="1">
      <alignment horizontal="center" vertical="center" shrinkToFit="1"/>
    </xf>
    <xf numFmtId="0" fontId="115" fillId="26" borderId="102" xfId="0" applyFont="1" applyFill="1" applyBorder="1" applyAlignment="1">
      <alignment horizontal="center" vertical="center" shrinkToFit="1"/>
    </xf>
    <xf numFmtId="0" fontId="115" fillId="26" borderId="33" xfId="0" applyFont="1" applyFill="1" applyBorder="1" applyAlignment="1">
      <alignment horizontal="center" vertical="center"/>
    </xf>
    <xf numFmtId="0" fontId="115" fillId="26" borderId="16" xfId="0" applyFont="1" applyFill="1" applyBorder="1" applyAlignment="1">
      <alignment horizontal="center" vertical="center"/>
    </xf>
    <xf numFmtId="0" fontId="79" fillId="26" borderId="33" xfId="0" applyFont="1" applyFill="1" applyBorder="1" applyAlignment="1">
      <alignment horizontal="left" vertical="center" wrapText="1"/>
    </xf>
    <xf numFmtId="0" fontId="79" fillId="26" borderId="16" xfId="0" applyFont="1" applyFill="1" applyBorder="1" applyAlignment="1">
      <alignment horizontal="left" vertical="center" wrapText="1"/>
    </xf>
    <xf numFmtId="0" fontId="115" fillId="26" borderId="14" xfId="0" applyFont="1" applyFill="1" applyBorder="1" applyAlignment="1">
      <alignment horizontal="center" vertical="center" shrinkToFit="1"/>
    </xf>
    <xf numFmtId="0" fontId="115" fillId="26" borderId="33" xfId="0" applyFont="1" applyFill="1" applyBorder="1" applyAlignment="1">
      <alignment horizontal="center" vertical="center" shrinkToFit="1"/>
    </xf>
    <xf numFmtId="0" fontId="115" fillId="26" borderId="13" xfId="0" applyFont="1" applyFill="1" applyBorder="1" applyAlignment="1">
      <alignment horizontal="center" vertical="center" wrapText="1"/>
    </xf>
    <xf numFmtId="0" fontId="115" fillId="26" borderId="102" xfId="0" applyFont="1" applyFill="1" applyBorder="1" applyAlignment="1">
      <alignment horizontal="center" vertical="center" wrapText="1"/>
    </xf>
    <xf numFmtId="0" fontId="115" fillId="0" borderId="0" xfId="0" applyFont="1" applyFill="1" applyAlignment="1">
      <alignment horizontal="left" vertical="center" wrapText="1"/>
    </xf>
    <xf numFmtId="0" fontId="115" fillId="26" borderId="14" xfId="0" applyFont="1" applyFill="1" applyBorder="1" applyAlignment="1">
      <alignment horizontal="center" vertical="center" wrapText="1"/>
    </xf>
    <xf numFmtId="0" fontId="115" fillId="26" borderId="33" xfId="0" applyFont="1" applyFill="1" applyBorder="1" applyAlignment="1">
      <alignment horizontal="center" vertical="center" wrapText="1"/>
    </xf>
    <xf numFmtId="0" fontId="115" fillId="26" borderId="14" xfId="0" applyFont="1" applyFill="1" applyBorder="1" applyAlignment="1">
      <alignment horizontal="center" vertical="center" textRotation="255"/>
    </xf>
    <xf numFmtId="0" fontId="115" fillId="26" borderId="33" xfId="0" applyFont="1" applyFill="1" applyBorder="1" applyAlignment="1">
      <alignment horizontal="center" vertical="center" textRotation="255"/>
    </xf>
    <xf numFmtId="0" fontId="115" fillId="26" borderId="14" xfId="0" applyFont="1" applyFill="1" applyBorder="1" applyAlignment="1">
      <alignment horizontal="center" vertical="center"/>
    </xf>
    <xf numFmtId="0" fontId="115" fillId="26" borderId="21" xfId="0" applyFont="1" applyFill="1" applyBorder="1" applyAlignment="1">
      <alignment horizontal="center" vertical="center"/>
    </xf>
    <xf numFmtId="0" fontId="115" fillId="26" borderId="15" xfId="0" applyFont="1" applyFill="1" applyBorder="1" applyAlignment="1">
      <alignment horizontal="center" vertical="center"/>
    </xf>
    <xf numFmtId="0" fontId="115" fillId="26" borderId="0" xfId="0" applyFont="1" applyFill="1" applyBorder="1" applyAlignment="1">
      <alignment horizontal="center" vertical="center"/>
    </xf>
    <xf numFmtId="0" fontId="68" fillId="0" borderId="10" xfId="0" applyFont="1" applyFill="1" applyBorder="1" applyAlignment="1">
      <alignment horizontal="center" vertical="center" wrapText="1"/>
    </xf>
    <xf numFmtId="0" fontId="115" fillId="29" borderId="14" xfId="0" applyFont="1" applyFill="1" applyBorder="1" applyAlignment="1">
      <alignment horizontal="center" vertical="center"/>
    </xf>
    <xf numFmtId="0" fontId="115" fillId="29" borderId="21" xfId="0" applyFont="1" applyFill="1" applyBorder="1" applyAlignment="1">
      <alignment horizontal="center" vertical="center"/>
    </xf>
    <xf numFmtId="0" fontId="115" fillId="29" borderId="15" xfId="0" applyFont="1" applyFill="1" applyBorder="1" applyAlignment="1">
      <alignment horizontal="center" vertical="center"/>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hyperlink" Target="file:///P:\440300%20&#39640;&#40802;&#32773;&#12356;&#12365;&#12356;&#12365;&#35506;\08&#20107;&#26989;&#32773;&#25351;&#23450;&#25285;&#24403;\01%20&#20849;&#36890;\00%20&#21463;&#20184;&#31807;&#12539;&#21463;&#29702;&#31807;&#12539;PDF\R2&#24180;&#24230;" TargetMode="External"/><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6</xdr:row>
      <xdr:rowOff>0</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2762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32</xdr:col>
          <xdr:colOff>190500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32</xdr:col>
          <xdr:colOff>190500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32</xdr:col>
          <xdr:colOff>238125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32</xdr:col>
          <xdr:colOff>238125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32</xdr:col>
          <xdr:colOff>238125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32</xdr:col>
          <xdr:colOff>238125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32</xdr:col>
          <xdr:colOff>228600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694613" y="447675"/>
          <a:ext cx="7005637"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11906</xdr:colOff>
      <xdr:row>51</xdr:row>
      <xdr:rowOff>154781</xdr:rowOff>
    </xdr:from>
    <xdr:to>
      <xdr:col>37</xdr:col>
      <xdr:colOff>250031</xdr:colOff>
      <xdr:row>51</xdr:row>
      <xdr:rowOff>154782</xdr:rowOff>
    </xdr:to>
    <xdr:cxnSp macro="">
      <xdr:nvCxnSpPr>
        <xdr:cNvPr id="105" name="直線矢印コネクタ 104"/>
        <xdr:cNvCxnSpPr/>
      </xdr:nvCxnSpPr>
      <xdr:spPr bwMode="auto">
        <a:xfrm flipH="1">
          <a:off x="7179469" y="12132469"/>
          <a:ext cx="238125" cy="1"/>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152399</xdr:rowOff>
    </xdr:from>
    <xdr:to>
      <xdr:col>4</xdr:col>
      <xdr:colOff>3600450</xdr:colOff>
      <xdr:row>3</xdr:row>
      <xdr:rowOff>1066800</xdr:rowOff>
    </xdr:to>
    <xdr:sp macro="" textlink="">
      <xdr:nvSpPr>
        <xdr:cNvPr id="2" name="Text Box 7">
          <a:extLst>
            <a:ext uri="{FF2B5EF4-FFF2-40B4-BE49-F238E27FC236}">
              <a16:creationId xmlns:a16="http://schemas.microsoft.com/office/drawing/2014/main" id="{00000000-0008-0000-0500-000002000000}"/>
            </a:ext>
          </a:extLst>
        </xdr:cNvPr>
        <xdr:cNvSpPr txBox="1">
          <a:spLocks noChangeArrowheads="1"/>
        </xdr:cNvSpPr>
      </xdr:nvSpPr>
      <xdr:spPr bwMode="auto">
        <a:xfrm>
          <a:off x="2914650" y="781049"/>
          <a:ext cx="11163300" cy="1257301"/>
        </a:xfrm>
        <a:prstGeom prst="rect">
          <a:avLst/>
        </a:prstGeom>
        <a:solidFill>
          <a:srgbClr val="FFFFFF"/>
        </a:solidFill>
        <a:ln w="9525" algn="ctr">
          <a:solidFill>
            <a:srgbClr xmlns:mc="http://schemas.openxmlformats.org/markup-compatibility/2006" xmlns:a14="http://schemas.microsoft.com/office/drawing/2010/main" val="0000FF" mc:Ignorable="a14" a14:legacySpreadsheetColorIndex="39"/>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upright="1"/>
        <a:lstStyle/>
        <a:p>
          <a:pPr algn="ctr" rtl="0">
            <a:defRPr sz="1000"/>
          </a:pPr>
          <a:r>
            <a:rPr lang="ja-JP" altLang="en-US" sz="2200" b="1" i="0" u="none" strike="noStrike" baseline="0">
              <a:solidFill>
                <a:srgbClr val="000000"/>
              </a:solidFill>
              <a:latin typeface="HG創英角ﾎﾟｯﾌﾟ体"/>
              <a:ea typeface="HG創英角ﾎﾟｯﾌﾟ体"/>
            </a:rPr>
            <a:t>令和</a:t>
          </a:r>
          <a:r>
            <a:rPr lang="en-US" altLang="ja-JP" sz="2200" b="1" i="0" u="none" strike="noStrike" baseline="0">
              <a:solidFill>
                <a:srgbClr val="000000"/>
              </a:solidFill>
              <a:latin typeface="HG創英角ﾎﾟｯﾌﾟ体"/>
              <a:ea typeface="HG創英角ﾎﾟｯﾌﾟ体"/>
            </a:rPr>
            <a:t>3</a:t>
          </a:r>
          <a:r>
            <a:rPr lang="ja-JP" altLang="en-US" sz="2200" b="1" i="0" u="none" strike="noStrike" baseline="0">
              <a:solidFill>
                <a:srgbClr val="000000"/>
              </a:solidFill>
              <a:latin typeface="HG創英角ﾎﾟｯﾌﾟ体"/>
              <a:ea typeface="HG創英角ﾎﾟｯﾌﾟ体"/>
            </a:rPr>
            <a:t>年度　介護職員処遇改善加算関係届出内容確認時　チェックシート</a:t>
          </a:r>
        </a:p>
      </xdr:txBody>
    </xdr:sp>
    <xdr:clientData/>
  </xdr:twoCellAnchor>
  <xdr:twoCellAnchor editAs="oneCell">
    <xdr:from>
      <xdr:col>8</xdr:col>
      <xdr:colOff>554182</xdr:colOff>
      <xdr:row>14</xdr:row>
      <xdr:rowOff>74468</xdr:rowOff>
    </xdr:from>
    <xdr:to>
      <xdr:col>34</xdr:col>
      <xdr:colOff>210242</xdr:colOff>
      <xdr:row>56</xdr:row>
      <xdr:rowOff>342899</xdr:rowOff>
    </xdr:to>
    <xdr:pic>
      <xdr:nvPicPr>
        <xdr:cNvPr id="3" name="Picture 9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0051857" y="4627418"/>
          <a:ext cx="17486860" cy="826943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5</xdr:col>
      <xdr:colOff>0</xdr:colOff>
      <xdr:row>1</xdr:row>
      <xdr:rowOff>0</xdr:rowOff>
    </xdr:from>
    <xdr:to>
      <xdr:col>5</xdr:col>
      <xdr:colOff>0</xdr:colOff>
      <xdr:row>4</xdr:row>
      <xdr:rowOff>0</xdr:rowOff>
    </xdr:to>
    <xdr:grpSp>
      <xdr:nvGrpSpPr>
        <xdr:cNvPr id="4" name="Group 4">
          <a:extLst>
            <a:ext uri="{FF2B5EF4-FFF2-40B4-BE49-F238E27FC236}">
              <a16:creationId xmlns:a16="http://schemas.microsoft.com/office/drawing/2014/main" id="{00000000-0008-0000-0500-000005000000}"/>
            </a:ext>
          </a:extLst>
        </xdr:cNvPr>
        <xdr:cNvGrpSpPr>
          <a:grpSpLocks/>
        </xdr:cNvGrpSpPr>
      </xdr:nvGrpSpPr>
      <xdr:grpSpPr bwMode="auto">
        <a:xfrm>
          <a:off x="17468850" y="438150"/>
          <a:ext cx="0" cy="1752600"/>
          <a:chOff x="650" y="9"/>
          <a:chExt cx="83" cy="62"/>
        </a:xfrm>
      </xdr:grpSpPr>
      <xdr:sp macro="" textlink="">
        <xdr:nvSpPr>
          <xdr:cNvPr id="5" name="WordArt 5">
            <a:extLst>
              <a:ext uri="{FF2B5EF4-FFF2-40B4-BE49-F238E27FC236}">
                <a16:creationId xmlns:a16="http://schemas.microsoft.com/office/drawing/2014/main" id="{00000000-0008-0000-0500-000006000000}"/>
              </a:ext>
            </a:extLst>
          </xdr:cNvPr>
          <xdr:cNvSpPr>
            <a:spLocks noChangeArrowheads="1" noChangeShapeType="1" noTextEdit="1"/>
          </xdr:cNvSpPr>
        </xdr:nvSpPr>
        <xdr:spPr bwMode="auto">
          <a:xfrm>
            <a:off x="659" y="19"/>
            <a:ext cx="68" cy="38"/>
          </a:xfrm>
          <a:prstGeom prst="rect">
            <a:avLst/>
          </a:prstGeom>
        </xdr:spPr>
        <xdr:txBody>
          <a:bodyPr vertOverflow="clip" wrap="none" lIns="91440" tIns="45720" rIns="91440" bIns="45720" fromWordArt="1" anchor="t">
            <a:prstTxWarp prst="textPlain">
              <a:avLst>
                <a:gd name="adj" fmla="val 50000"/>
              </a:avLst>
            </a:prstTxWarp>
          </a:bodyPr>
          <a:lstStyle/>
          <a:p>
            <a:pPr algn="ctr" rtl="0">
              <a:buNone/>
            </a:pPr>
            <a:r>
              <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内容確認</a:t>
            </a:r>
          </a:p>
        </xdr:txBody>
      </xdr:sp>
      <xdr:sp macro="" textlink="">
        <xdr:nvSpPr>
          <xdr:cNvPr id="6" name="AutoShape 6">
            <a:extLst>
              <a:ext uri="{FF2B5EF4-FFF2-40B4-BE49-F238E27FC236}">
                <a16:creationId xmlns:a16="http://schemas.microsoft.com/office/drawing/2014/main" id="{00000000-0008-0000-0500-000007000000}"/>
              </a:ext>
            </a:extLst>
          </xdr:cNvPr>
          <xdr:cNvSpPr>
            <a:spLocks noChangeArrowheads="1"/>
          </xdr:cNvSpPr>
        </xdr:nvSpPr>
        <xdr:spPr bwMode="auto">
          <a:xfrm>
            <a:off x="650" y="9"/>
            <a:ext cx="83" cy="62"/>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xdr:col>
      <xdr:colOff>0</xdr:colOff>
      <xdr:row>0</xdr:row>
      <xdr:rowOff>0</xdr:rowOff>
    </xdr:from>
    <xdr:to>
      <xdr:col>3</xdr:col>
      <xdr:colOff>57150</xdr:colOff>
      <xdr:row>2</xdr:row>
      <xdr:rowOff>38100</xdr:rowOff>
    </xdr:to>
    <xdr:grpSp>
      <xdr:nvGrpSpPr>
        <xdr:cNvPr id="7" name="Group 4">
          <a:extLst>
            <a:ext uri="{FF2B5EF4-FFF2-40B4-BE49-F238E27FC236}">
              <a16:creationId xmlns:a16="http://schemas.microsoft.com/office/drawing/2014/main" id="{00000000-0008-0000-0500-000008000000}"/>
            </a:ext>
          </a:extLst>
        </xdr:cNvPr>
        <xdr:cNvGrpSpPr>
          <a:grpSpLocks/>
        </xdr:cNvGrpSpPr>
      </xdr:nvGrpSpPr>
      <xdr:grpSpPr bwMode="auto">
        <a:xfrm>
          <a:off x="8039100" y="0"/>
          <a:ext cx="1276350" cy="666750"/>
          <a:chOff x="345" y="29"/>
          <a:chExt cx="70" cy="68"/>
        </a:xfrm>
      </xdr:grpSpPr>
      <xdr:sp macro="" textlink="">
        <xdr:nvSpPr>
          <xdr:cNvPr id="8" name="WordArt 5">
            <a:extLst>
              <a:ext uri="{FF2B5EF4-FFF2-40B4-BE49-F238E27FC236}">
                <a16:creationId xmlns:a16="http://schemas.microsoft.com/office/drawing/2014/main" id="{00000000-0008-0000-0500-000009000000}"/>
              </a:ext>
            </a:extLst>
          </xdr:cNvPr>
          <xdr:cNvSpPr>
            <a:spLocks noChangeArrowheads="1" noChangeShapeType="1" noTextEdit="1"/>
          </xdr:cNvSpPr>
        </xdr:nvSpPr>
        <xdr:spPr bwMode="auto">
          <a:xfrm>
            <a:off x="354" y="41"/>
            <a:ext cx="49" cy="42"/>
          </a:xfrm>
          <a:prstGeom prst="rect">
            <a:avLst/>
          </a:prstGeom>
        </xdr:spPr>
        <xdr:txBody>
          <a:bodyPr vertOverflow="clip" wrap="none" lIns="91440" tIns="45720" rIns="91440" bIns="45720" fromWordArt="1" anchor="t">
            <a:prstTxWarp prst="textPlain">
              <a:avLst>
                <a:gd name="adj" fmla="val 51957"/>
              </a:avLst>
            </a:prstTxWarp>
          </a:bodyPr>
          <a:lstStyle/>
          <a:p>
            <a:pPr algn="ctr" rtl="0">
              <a:buNone/>
            </a:pPr>
            <a:r>
              <a:rPr lang="en-US" altLang="ja-JP"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rPr>
              <a:t>4</a:t>
            </a:r>
            <a:endPar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endParaRPr>
          </a:p>
        </xdr:txBody>
      </xdr:sp>
      <xdr:sp macro="" textlink="">
        <xdr:nvSpPr>
          <xdr:cNvPr id="9" name="AutoShape 6">
            <a:extLst>
              <a:ext uri="{FF2B5EF4-FFF2-40B4-BE49-F238E27FC236}">
                <a16:creationId xmlns:a16="http://schemas.microsoft.com/office/drawing/2014/main" id="{00000000-0008-0000-0500-00000A000000}"/>
              </a:ext>
            </a:extLst>
          </xdr:cNvPr>
          <xdr:cNvSpPr>
            <a:spLocks noChangeArrowheads="1"/>
          </xdr:cNvSpPr>
        </xdr:nvSpPr>
        <xdr:spPr bwMode="auto">
          <a:xfrm>
            <a:off x="345" y="29"/>
            <a:ext cx="70" cy="68"/>
          </a:xfrm>
          <a:prstGeom prst="roundRect">
            <a:avLst>
              <a:gd name="adj" fmla="val 16667"/>
            </a:avLst>
          </a:prstGeom>
          <a:noFill/>
          <a:ln w="28575">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xdr:col>
      <xdr:colOff>294408</xdr:colOff>
      <xdr:row>57</xdr:row>
      <xdr:rowOff>138547</xdr:rowOff>
    </xdr:from>
    <xdr:to>
      <xdr:col>4</xdr:col>
      <xdr:colOff>1113558</xdr:colOff>
      <xdr:row>59</xdr:row>
      <xdr:rowOff>519546</xdr:rowOff>
    </xdr:to>
    <xdr:sp macro="" textlink="">
      <xdr:nvSpPr>
        <xdr:cNvPr id="10" name="右中かっこ 9">
          <a:extLst>
            <a:ext uri="{FF2B5EF4-FFF2-40B4-BE49-F238E27FC236}">
              <a16:creationId xmlns:a16="http://schemas.microsoft.com/office/drawing/2014/main" id="{00000000-0008-0000-0500-00000B000000}"/>
            </a:ext>
          </a:extLst>
        </xdr:cNvPr>
        <xdr:cNvSpPr/>
      </xdr:nvSpPr>
      <xdr:spPr>
        <a:xfrm>
          <a:off x="10743333" y="13454497"/>
          <a:ext cx="819150" cy="177164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160950</xdr:colOff>
      <xdr:row>0</xdr:row>
      <xdr:rowOff>116745</xdr:rowOff>
    </xdr:from>
    <xdr:to>
      <xdr:col>3</xdr:col>
      <xdr:colOff>1051365</xdr:colOff>
      <xdr:row>1</xdr:row>
      <xdr:rowOff>92398</xdr:rowOff>
    </xdr:to>
    <xdr:sp macro="" textlink="">
      <xdr:nvSpPr>
        <xdr:cNvPr id="11" name="WordArt 5">
          <a:extLst>
            <a:ext uri="{FF2B5EF4-FFF2-40B4-BE49-F238E27FC236}">
              <a16:creationId xmlns:a16="http://schemas.microsoft.com/office/drawing/2014/main" id="{00000000-0008-0000-0500-00000C000000}"/>
            </a:ext>
          </a:extLst>
        </xdr:cNvPr>
        <xdr:cNvSpPr>
          <a:spLocks noChangeArrowheads="1" noChangeShapeType="1" noTextEdit="1"/>
        </xdr:cNvSpPr>
      </xdr:nvSpPr>
      <xdr:spPr bwMode="auto">
        <a:xfrm>
          <a:off x="9400200" y="116745"/>
          <a:ext cx="890415" cy="404278"/>
        </a:xfrm>
        <a:prstGeom prst="rect">
          <a:avLst/>
        </a:prstGeom>
      </xdr:spPr>
      <xdr:txBody>
        <a:bodyPr vertOverflow="clip" wrap="none" lIns="91440" tIns="45720" rIns="91440" bIns="45720" fromWordArt="1" anchor="t">
          <a:prstTxWarp prst="textPlain">
            <a:avLst>
              <a:gd name="adj" fmla="val 51957"/>
            </a:avLst>
          </a:prstTxWarp>
        </a:bodyPr>
        <a:lstStyle/>
        <a:p>
          <a:pPr algn="ctr" rtl="0">
            <a:buNone/>
          </a:pPr>
          <a:endParaRPr lang="ja-JP" altLang="en-US" sz="3600" kern="10" cap="small" spc="0">
            <a:ln w="9525">
              <a:solidFill>
                <a:srgbClr xmlns:mc="http://schemas.openxmlformats.org/markup-compatibility/2006" xmlns:a14="http://schemas.microsoft.com/office/drawing/2010/main" val="0000FF" mc:Ignorable="a14" a14:legacySpreadsheetColorIndex="39"/>
              </a:solidFill>
              <a:round/>
              <a:headEnd/>
              <a:tailEnd/>
            </a:ln>
            <a:solidFill>
              <a:srgbClr xmlns:mc="http://schemas.openxmlformats.org/markup-compatibility/2006" xmlns:a14="http://schemas.microsoft.com/office/drawing/2010/main" val="FF0000" mc:Ignorable="a14" a14:legacySpreadsheetColorIndex="10"/>
            </a:solidFill>
            <a:latin typeface="ＭＳ Ｐゴシック"/>
            <a:ea typeface="ＭＳ Ｐゴシック"/>
          </a:endParaRPr>
        </a:p>
      </xdr:txBody>
    </xdr:sp>
    <xdr:clientData/>
  </xdr:twoCellAnchor>
  <xdr:twoCellAnchor>
    <xdr:from>
      <xdr:col>5</xdr:col>
      <xdr:colOff>415636</xdr:colOff>
      <xdr:row>74</xdr:row>
      <xdr:rowOff>329046</xdr:rowOff>
    </xdr:from>
    <xdr:to>
      <xdr:col>7</xdr:col>
      <xdr:colOff>0</xdr:colOff>
      <xdr:row>74</xdr:row>
      <xdr:rowOff>883228</xdr:rowOff>
    </xdr:to>
    <xdr:sp macro="" textlink="">
      <xdr:nvSpPr>
        <xdr:cNvPr id="12" name="右矢印 11">
          <a:hlinkClick xmlns:r="http://schemas.openxmlformats.org/officeDocument/2006/relationships" r:id="rId2"/>
          <a:extLst>
            <a:ext uri="{FF2B5EF4-FFF2-40B4-BE49-F238E27FC236}">
              <a16:creationId xmlns:a16="http://schemas.microsoft.com/office/drawing/2014/main" id="{00000000-0008-0000-0500-00000D000000}"/>
            </a:ext>
          </a:extLst>
        </xdr:cNvPr>
        <xdr:cNvSpPr/>
      </xdr:nvSpPr>
      <xdr:spPr bwMode="auto">
        <a:xfrm>
          <a:off x="17855911" y="23789121"/>
          <a:ext cx="955964" cy="554182"/>
        </a:xfrm>
        <a:prstGeom prst="rightArrow">
          <a:avLst/>
        </a:prstGeom>
        <a:solidFill>
          <a:schemeClr val="accent4">
            <a:lumMod val="20000"/>
            <a:lumOff val="80000"/>
          </a:schemeClr>
        </a:solidFill>
        <a:ln w="19050" cap="flat" cmpd="sng" algn="ctr">
          <a:solidFill>
            <a:schemeClr val="accent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623454</xdr:colOff>
      <xdr:row>73</xdr:row>
      <xdr:rowOff>692727</xdr:rowOff>
    </xdr:from>
    <xdr:to>
      <xdr:col>11</xdr:col>
      <xdr:colOff>0</xdr:colOff>
      <xdr:row>75</xdr:row>
      <xdr:rowOff>0</xdr:rowOff>
    </xdr:to>
    <xdr:sp macro="[6]!前年確認" textlink="">
      <xdr:nvSpPr>
        <xdr:cNvPr id="13" name="額縁 12">
          <a:extLst>
            <a:ext uri="{FF2B5EF4-FFF2-40B4-BE49-F238E27FC236}">
              <a16:creationId xmlns:a16="http://schemas.microsoft.com/office/drawing/2014/main" id="{00000000-0008-0000-0500-00000E000000}"/>
            </a:ext>
          </a:extLst>
        </xdr:cNvPr>
        <xdr:cNvSpPr/>
      </xdr:nvSpPr>
      <xdr:spPr bwMode="auto">
        <a:xfrm>
          <a:off x="19435329" y="23286027"/>
          <a:ext cx="2119746" cy="1745673"/>
        </a:xfrm>
        <a:prstGeom prst="bevel">
          <a:avLst/>
        </a:prstGeom>
        <a:ln w="3810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2000">
              <a:latin typeface="BIZ UDPゴシック" panose="020B0400000000000000" pitchFamily="50" charset="-128"/>
              <a:ea typeface="BIZ UDPゴシック" panose="020B0400000000000000" pitchFamily="50" charset="-128"/>
            </a:rPr>
            <a:t>判定</a:t>
          </a:r>
        </a:p>
      </xdr:txBody>
    </xdr:sp>
    <xdr:clientData/>
  </xdr:twoCellAnchor>
  <xdr:twoCellAnchor>
    <xdr:from>
      <xdr:col>8</xdr:col>
      <xdr:colOff>529939</xdr:colOff>
      <xdr:row>11</xdr:row>
      <xdr:rowOff>65116</xdr:rowOff>
    </xdr:from>
    <xdr:to>
      <xdr:col>29</xdr:col>
      <xdr:colOff>345673</xdr:colOff>
      <xdr:row>13</xdr:row>
      <xdr:rowOff>1558</xdr:rowOff>
    </xdr:to>
    <xdr:grpSp>
      <xdr:nvGrpSpPr>
        <xdr:cNvPr id="14" name="Group 4">
          <a:extLst>
            <a:ext uri="{FF2B5EF4-FFF2-40B4-BE49-F238E27FC236}">
              <a16:creationId xmlns:a16="http://schemas.microsoft.com/office/drawing/2014/main" id="{1DF43B76-6B69-4ED8-983A-6A6319BB1085}"/>
            </a:ext>
          </a:extLst>
        </xdr:cNvPr>
        <xdr:cNvGrpSpPr>
          <a:grpSpLocks noChangeAspect="1"/>
        </xdr:cNvGrpSpPr>
      </xdr:nvGrpSpPr>
      <xdr:grpSpPr bwMode="auto">
        <a:xfrm>
          <a:off x="20056189" y="4903816"/>
          <a:ext cx="14217534" cy="584142"/>
          <a:chOff x="2135" y="294"/>
          <a:chExt cx="1694" cy="102"/>
        </a:xfrm>
      </xdr:grpSpPr>
      <xdr:sp macro="" textlink="">
        <xdr:nvSpPr>
          <xdr:cNvPr id="15" name="AutoShape 3">
            <a:extLst>
              <a:ext uri="{FF2B5EF4-FFF2-40B4-BE49-F238E27FC236}">
                <a16:creationId xmlns:a16="http://schemas.microsoft.com/office/drawing/2014/main" id="{E26CFA87-DB10-4983-8304-8F35CC705733}"/>
              </a:ext>
            </a:extLst>
          </xdr:cNvPr>
          <xdr:cNvSpPr>
            <a:spLocks noChangeAspect="1" noChangeArrowheads="1" noTextEdit="1"/>
          </xdr:cNvSpPr>
        </xdr:nvSpPr>
        <xdr:spPr bwMode="auto">
          <a:xfrm>
            <a:off x="2135" y="294"/>
            <a:ext cx="1694" cy="10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Rectangle 5">
            <a:extLst>
              <a:ext uri="{FF2B5EF4-FFF2-40B4-BE49-F238E27FC236}">
                <a16:creationId xmlns:a16="http://schemas.microsoft.com/office/drawing/2014/main" id="{C9E3B2AB-9E77-41DB-8AB2-F2DAAF6234D4}"/>
              </a:ext>
            </a:extLst>
          </xdr:cNvPr>
          <xdr:cNvSpPr>
            <a:spLocks noChangeArrowheads="1"/>
          </xdr:cNvSpPr>
        </xdr:nvSpPr>
        <xdr:spPr bwMode="auto">
          <a:xfrm>
            <a:off x="2138" y="299"/>
            <a:ext cx="8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（収受番号）</a:t>
            </a:r>
          </a:p>
        </xdr:txBody>
      </xdr:sp>
      <xdr:sp macro="" textlink="">
        <xdr:nvSpPr>
          <xdr:cNvPr id="17" name="Rectangle 6">
            <a:extLst>
              <a:ext uri="{FF2B5EF4-FFF2-40B4-BE49-F238E27FC236}">
                <a16:creationId xmlns:a16="http://schemas.microsoft.com/office/drawing/2014/main" id="{DEDE3524-CDB9-40BC-AB07-4CD03A05E539}"/>
              </a:ext>
            </a:extLst>
          </xdr:cNvPr>
          <xdr:cNvSpPr>
            <a:spLocks noChangeArrowheads="1"/>
          </xdr:cNvSpPr>
        </xdr:nvSpPr>
        <xdr:spPr bwMode="auto">
          <a:xfrm>
            <a:off x="2428" y="299"/>
            <a:ext cx="17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審査担当①：</a:t>
            </a:r>
          </a:p>
        </xdr:txBody>
      </xdr:sp>
      <xdr:sp macro="" textlink="">
        <xdr:nvSpPr>
          <xdr:cNvPr id="18" name="Rectangle 7">
            <a:extLst>
              <a:ext uri="{FF2B5EF4-FFF2-40B4-BE49-F238E27FC236}">
                <a16:creationId xmlns:a16="http://schemas.microsoft.com/office/drawing/2014/main" id="{51AFD8B2-B768-47D0-BF6D-1639EAE730FF}"/>
              </a:ext>
            </a:extLst>
          </xdr:cNvPr>
          <xdr:cNvSpPr>
            <a:spLocks noChangeArrowheads="1"/>
          </xdr:cNvSpPr>
        </xdr:nvSpPr>
        <xdr:spPr bwMode="auto">
          <a:xfrm>
            <a:off x="2687" y="299"/>
            <a:ext cx="17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　　　　　　　審査担当②：</a:t>
            </a:r>
          </a:p>
        </xdr:txBody>
      </xdr:sp>
      <xdr:sp macro="" textlink="">
        <xdr:nvSpPr>
          <xdr:cNvPr id="19" name="Rectangle 8">
            <a:extLst>
              <a:ext uri="{FF2B5EF4-FFF2-40B4-BE49-F238E27FC236}">
                <a16:creationId xmlns:a16="http://schemas.microsoft.com/office/drawing/2014/main" id="{BFF3142B-F2C7-4101-82AC-A24890C8CE5D}"/>
              </a:ext>
            </a:extLst>
          </xdr:cNvPr>
          <xdr:cNvSpPr>
            <a:spLocks noChangeArrowheads="1"/>
          </xdr:cNvSpPr>
        </xdr:nvSpPr>
        <xdr:spPr bwMode="auto">
          <a:xfrm>
            <a:off x="3423" y="297"/>
            <a:ext cx="67"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（収受日）</a:t>
            </a:r>
          </a:p>
        </xdr:txBody>
      </xdr:sp>
      <xdr:sp macro="" textlink="">
        <xdr:nvSpPr>
          <xdr:cNvPr id="20" name="Rectangle 9">
            <a:extLst>
              <a:ext uri="{FF2B5EF4-FFF2-40B4-BE49-F238E27FC236}">
                <a16:creationId xmlns:a16="http://schemas.microsoft.com/office/drawing/2014/main" id="{CEB91D30-E229-422B-98C7-00CFE6E1002B}"/>
              </a:ext>
            </a:extLst>
          </xdr:cNvPr>
          <xdr:cNvSpPr>
            <a:spLocks noChangeArrowheads="1"/>
          </xdr:cNvSpPr>
        </xdr:nvSpPr>
        <xdr:spPr bwMode="auto">
          <a:xfrm>
            <a:off x="3578" y="297"/>
            <a:ext cx="10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000" b="0" i="0" u="none" strike="noStrike" baseline="0">
                <a:solidFill>
                  <a:srgbClr val="000000"/>
                </a:solidFill>
                <a:latin typeface="ＭＳ Ｐゴシック"/>
                <a:ea typeface="ＭＳ Ｐゴシック"/>
              </a:rPr>
              <a:t>（審査完了日）</a:t>
            </a:r>
          </a:p>
        </xdr:txBody>
      </xdr:sp>
      <xdr:sp macro="" textlink="">
        <xdr:nvSpPr>
          <xdr:cNvPr id="21" name="Rectangle 10">
            <a:extLst>
              <a:ext uri="{FF2B5EF4-FFF2-40B4-BE49-F238E27FC236}">
                <a16:creationId xmlns:a16="http://schemas.microsoft.com/office/drawing/2014/main" id="{A2C51D90-1AF6-4894-87DB-9DCE015D64E0}"/>
              </a:ext>
            </a:extLst>
          </xdr:cNvPr>
          <xdr:cNvSpPr>
            <a:spLocks noChangeArrowheads="1"/>
          </xdr:cNvSpPr>
        </xdr:nvSpPr>
        <xdr:spPr bwMode="auto">
          <a:xfrm>
            <a:off x="3707" y="299"/>
            <a:ext cx="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Line 11">
            <a:extLst>
              <a:ext uri="{FF2B5EF4-FFF2-40B4-BE49-F238E27FC236}">
                <a16:creationId xmlns:a16="http://schemas.microsoft.com/office/drawing/2014/main" id="{4B0ED87C-10AB-414B-AC14-5AF4F9205F6A}"/>
              </a:ext>
            </a:extLst>
          </xdr:cNvPr>
          <xdr:cNvSpPr>
            <a:spLocks noChangeShapeType="1"/>
          </xdr:cNvSpPr>
        </xdr:nvSpPr>
        <xdr:spPr bwMode="auto">
          <a:xfrm>
            <a:off x="2136" y="294"/>
            <a:ext cx="8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3" name="Rectangle 12">
            <a:extLst>
              <a:ext uri="{FF2B5EF4-FFF2-40B4-BE49-F238E27FC236}">
                <a16:creationId xmlns:a16="http://schemas.microsoft.com/office/drawing/2014/main" id="{524D5ED7-2C6B-414E-884E-DBA80D68B10F}"/>
              </a:ext>
            </a:extLst>
          </xdr:cNvPr>
          <xdr:cNvSpPr>
            <a:spLocks noChangeArrowheads="1"/>
          </xdr:cNvSpPr>
        </xdr:nvSpPr>
        <xdr:spPr bwMode="auto">
          <a:xfrm>
            <a:off x="2136" y="294"/>
            <a:ext cx="8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 name="Line 13">
            <a:extLst>
              <a:ext uri="{FF2B5EF4-FFF2-40B4-BE49-F238E27FC236}">
                <a16:creationId xmlns:a16="http://schemas.microsoft.com/office/drawing/2014/main" id="{54F8BB35-1825-4D9B-B833-6A6E674EAD51}"/>
              </a:ext>
            </a:extLst>
          </xdr:cNvPr>
          <xdr:cNvSpPr>
            <a:spLocks noChangeShapeType="1"/>
          </xdr:cNvSpPr>
        </xdr:nvSpPr>
        <xdr:spPr bwMode="auto">
          <a:xfrm>
            <a:off x="2136" y="395"/>
            <a:ext cx="80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5" name="Rectangle 14">
            <a:extLst>
              <a:ext uri="{FF2B5EF4-FFF2-40B4-BE49-F238E27FC236}">
                <a16:creationId xmlns:a16="http://schemas.microsoft.com/office/drawing/2014/main" id="{DF886BDD-3542-4FBD-A8E6-7D96D3C7709F}"/>
              </a:ext>
            </a:extLst>
          </xdr:cNvPr>
          <xdr:cNvSpPr>
            <a:spLocks noChangeArrowheads="1"/>
          </xdr:cNvSpPr>
        </xdr:nvSpPr>
        <xdr:spPr bwMode="auto">
          <a:xfrm>
            <a:off x="2136" y="395"/>
            <a:ext cx="80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Line 15">
            <a:extLst>
              <a:ext uri="{FF2B5EF4-FFF2-40B4-BE49-F238E27FC236}">
                <a16:creationId xmlns:a16="http://schemas.microsoft.com/office/drawing/2014/main" id="{D38DE760-84E9-4433-A714-816B14E98820}"/>
              </a:ext>
            </a:extLst>
          </xdr:cNvPr>
          <xdr:cNvSpPr>
            <a:spLocks noChangeShapeType="1"/>
          </xdr:cNvSpPr>
        </xdr:nvSpPr>
        <xdr:spPr bwMode="auto">
          <a:xfrm>
            <a:off x="2135" y="294"/>
            <a:ext cx="0" cy="1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7" name="Rectangle 16">
            <a:extLst>
              <a:ext uri="{FF2B5EF4-FFF2-40B4-BE49-F238E27FC236}">
                <a16:creationId xmlns:a16="http://schemas.microsoft.com/office/drawing/2014/main" id="{48287372-33B9-4D51-9E79-91397B89ABD0}"/>
              </a:ext>
            </a:extLst>
          </xdr:cNvPr>
          <xdr:cNvSpPr>
            <a:spLocks noChangeArrowheads="1"/>
          </xdr:cNvSpPr>
        </xdr:nvSpPr>
        <xdr:spPr bwMode="auto">
          <a:xfrm>
            <a:off x="2135" y="294"/>
            <a:ext cx="1" cy="1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Line 17">
            <a:extLst>
              <a:ext uri="{FF2B5EF4-FFF2-40B4-BE49-F238E27FC236}">
                <a16:creationId xmlns:a16="http://schemas.microsoft.com/office/drawing/2014/main" id="{8808D3FD-5419-423A-B4AF-7D33E1D54350}"/>
              </a:ext>
            </a:extLst>
          </xdr:cNvPr>
          <xdr:cNvSpPr>
            <a:spLocks noChangeShapeType="1"/>
          </xdr:cNvSpPr>
        </xdr:nvSpPr>
        <xdr:spPr bwMode="auto">
          <a:xfrm>
            <a:off x="2426"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29" name="Rectangle 18">
            <a:extLst>
              <a:ext uri="{FF2B5EF4-FFF2-40B4-BE49-F238E27FC236}">
                <a16:creationId xmlns:a16="http://schemas.microsoft.com/office/drawing/2014/main" id="{7A5DCCA1-CA30-4F55-9EB8-B9E10BA0E07E}"/>
              </a:ext>
            </a:extLst>
          </xdr:cNvPr>
          <xdr:cNvSpPr>
            <a:spLocks noChangeArrowheads="1"/>
          </xdr:cNvSpPr>
        </xdr:nvSpPr>
        <xdr:spPr bwMode="auto">
          <a:xfrm>
            <a:off x="2426" y="295"/>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Line 19">
            <a:extLst>
              <a:ext uri="{FF2B5EF4-FFF2-40B4-BE49-F238E27FC236}">
                <a16:creationId xmlns:a16="http://schemas.microsoft.com/office/drawing/2014/main" id="{8E31A7D5-D857-4CF7-B5D1-47515B294AF2}"/>
              </a:ext>
            </a:extLst>
          </xdr:cNvPr>
          <xdr:cNvSpPr>
            <a:spLocks noChangeShapeType="1"/>
          </xdr:cNvSpPr>
        </xdr:nvSpPr>
        <xdr:spPr bwMode="auto">
          <a:xfrm>
            <a:off x="2684"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1" name="Rectangle 20">
            <a:extLst>
              <a:ext uri="{FF2B5EF4-FFF2-40B4-BE49-F238E27FC236}">
                <a16:creationId xmlns:a16="http://schemas.microsoft.com/office/drawing/2014/main" id="{E08BB05A-3E61-453D-ABD2-592C2DF7C1AF}"/>
              </a:ext>
            </a:extLst>
          </xdr:cNvPr>
          <xdr:cNvSpPr>
            <a:spLocks noChangeArrowheads="1"/>
          </xdr:cNvSpPr>
        </xdr:nvSpPr>
        <xdr:spPr bwMode="auto">
          <a:xfrm>
            <a:off x="2684" y="295"/>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Line 21">
            <a:extLst>
              <a:ext uri="{FF2B5EF4-FFF2-40B4-BE49-F238E27FC236}">
                <a16:creationId xmlns:a16="http://schemas.microsoft.com/office/drawing/2014/main" id="{CD9ADFE2-6EB1-48EF-B9FE-170A48A937A0}"/>
              </a:ext>
            </a:extLst>
          </xdr:cNvPr>
          <xdr:cNvSpPr>
            <a:spLocks noChangeShapeType="1"/>
          </xdr:cNvSpPr>
        </xdr:nvSpPr>
        <xdr:spPr bwMode="auto">
          <a:xfrm>
            <a:off x="2936"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3" name="Rectangle 22">
            <a:extLst>
              <a:ext uri="{FF2B5EF4-FFF2-40B4-BE49-F238E27FC236}">
                <a16:creationId xmlns:a16="http://schemas.microsoft.com/office/drawing/2014/main" id="{94223A35-D449-4816-A70D-AF52DA88B730}"/>
              </a:ext>
            </a:extLst>
          </xdr:cNvPr>
          <xdr:cNvSpPr>
            <a:spLocks noChangeArrowheads="1"/>
          </xdr:cNvSpPr>
        </xdr:nvSpPr>
        <xdr:spPr bwMode="auto">
          <a:xfrm>
            <a:off x="2936" y="295"/>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Line 23">
            <a:extLst>
              <a:ext uri="{FF2B5EF4-FFF2-40B4-BE49-F238E27FC236}">
                <a16:creationId xmlns:a16="http://schemas.microsoft.com/office/drawing/2014/main" id="{FF15ABCF-93AB-4203-9C70-6CF193433C41}"/>
              </a:ext>
            </a:extLst>
          </xdr:cNvPr>
          <xdr:cNvSpPr>
            <a:spLocks noChangeShapeType="1"/>
          </xdr:cNvSpPr>
        </xdr:nvSpPr>
        <xdr:spPr bwMode="auto">
          <a:xfrm>
            <a:off x="3368" y="294"/>
            <a:ext cx="0" cy="102"/>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5" name="Rectangle 24">
            <a:extLst>
              <a:ext uri="{FF2B5EF4-FFF2-40B4-BE49-F238E27FC236}">
                <a16:creationId xmlns:a16="http://schemas.microsoft.com/office/drawing/2014/main" id="{2D9EF1B5-1C78-43A7-8E50-D46C4F5BC063}"/>
              </a:ext>
            </a:extLst>
          </xdr:cNvPr>
          <xdr:cNvSpPr>
            <a:spLocks noChangeArrowheads="1"/>
          </xdr:cNvSpPr>
        </xdr:nvSpPr>
        <xdr:spPr bwMode="auto">
          <a:xfrm>
            <a:off x="3368" y="294"/>
            <a:ext cx="1" cy="10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5">
            <a:extLst>
              <a:ext uri="{FF2B5EF4-FFF2-40B4-BE49-F238E27FC236}">
                <a16:creationId xmlns:a16="http://schemas.microsoft.com/office/drawing/2014/main" id="{F189513B-A038-4E72-8DD2-E56DC596BCB0}"/>
              </a:ext>
            </a:extLst>
          </xdr:cNvPr>
          <xdr:cNvSpPr>
            <a:spLocks noChangeShapeType="1"/>
          </xdr:cNvSpPr>
        </xdr:nvSpPr>
        <xdr:spPr bwMode="auto">
          <a:xfrm>
            <a:off x="3537"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7" name="Rectangle 26">
            <a:extLst>
              <a:ext uri="{FF2B5EF4-FFF2-40B4-BE49-F238E27FC236}">
                <a16:creationId xmlns:a16="http://schemas.microsoft.com/office/drawing/2014/main" id="{F77F6A04-416A-497E-B2F7-0CC3CF8A2251}"/>
              </a:ext>
            </a:extLst>
          </xdr:cNvPr>
          <xdr:cNvSpPr>
            <a:spLocks noChangeArrowheads="1"/>
          </xdr:cNvSpPr>
        </xdr:nvSpPr>
        <xdr:spPr bwMode="auto">
          <a:xfrm>
            <a:off x="3537" y="295"/>
            <a:ext cx="1"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7">
            <a:extLst>
              <a:ext uri="{FF2B5EF4-FFF2-40B4-BE49-F238E27FC236}">
                <a16:creationId xmlns:a16="http://schemas.microsoft.com/office/drawing/2014/main" id="{F9C0BBED-96D0-4784-9C48-5B62E0BD3965}"/>
              </a:ext>
            </a:extLst>
          </xdr:cNvPr>
          <xdr:cNvSpPr>
            <a:spLocks noChangeShapeType="1"/>
          </xdr:cNvSpPr>
        </xdr:nvSpPr>
        <xdr:spPr bwMode="auto">
          <a:xfrm>
            <a:off x="3705" y="295"/>
            <a:ext cx="0" cy="101"/>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39" name="Rectangle 28">
            <a:extLst>
              <a:ext uri="{FF2B5EF4-FFF2-40B4-BE49-F238E27FC236}">
                <a16:creationId xmlns:a16="http://schemas.microsoft.com/office/drawing/2014/main" id="{0C656237-4701-40FB-91CF-A34E55A26285}"/>
              </a:ext>
            </a:extLst>
          </xdr:cNvPr>
          <xdr:cNvSpPr>
            <a:spLocks noChangeArrowheads="1"/>
          </xdr:cNvSpPr>
        </xdr:nvSpPr>
        <xdr:spPr bwMode="auto">
          <a:xfrm>
            <a:off x="3705" y="295"/>
            <a:ext cx="2" cy="10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9">
            <a:extLst>
              <a:ext uri="{FF2B5EF4-FFF2-40B4-BE49-F238E27FC236}">
                <a16:creationId xmlns:a16="http://schemas.microsoft.com/office/drawing/2014/main" id="{5771AD5C-A1CC-4830-AEAF-7514D73D823E}"/>
              </a:ext>
            </a:extLst>
          </xdr:cNvPr>
          <xdr:cNvSpPr>
            <a:spLocks noChangeShapeType="1"/>
          </xdr:cNvSpPr>
        </xdr:nvSpPr>
        <xdr:spPr bwMode="auto">
          <a:xfrm>
            <a:off x="3369" y="294"/>
            <a:ext cx="33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1" name="Rectangle 30">
            <a:extLst>
              <a:ext uri="{FF2B5EF4-FFF2-40B4-BE49-F238E27FC236}">
                <a16:creationId xmlns:a16="http://schemas.microsoft.com/office/drawing/2014/main" id="{90A2AC72-8FC8-48DF-A5D9-6264EDB5895C}"/>
              </a:ext>
            </a:extLst>
          </xdr:cNvPr>
          <xdr:cNvSpPr>
            <a:spLocks noChangeArrowheads="1"/>
          </xdr:cNvSpPr>
        </xdr:nvSpPr>
        <xdr:spPr bwMode="auto">
          <a:xfrm>
            <a:off x="3369" y="294"/>
            <a:ext cx="33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31">
            <a:extLst>
              <a:ext uri="{FF2B5EF4-FFF2-40B4-BE49-F238E27FC236}">
                <a16:creationId xmlns:a16="http://schemas.microsoft.com/office/drawing/2014/main" id="{26B47148-841E-4576-9838-5893373F9245}"/>
              </a:ext>
            </a:extLst>
          </xdr:cNvPr>
          <xdr:cNvSpPr>
            <a:spLocks noChangeShapeType="1"/>
          </xdr:cNvSpPr>
        </xdr:nvSpPr>
        <xdr:spPr bwMode="auto">
          <a:xfrm>
            <a:off x="3369" y="395"/>
            <a:ext cx="338"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3" name="Rectangle 32">
            <a:extLst>
              <a:ext uri="{FF2B5EF4-FFF2-40B4-BE49-F238E27FC236}">
                <a16:creationId xmlns:a16="http://schemas.microsoft.com/office/drawing/2014/main" id="{98EC3401-533B-45DD-BE5B-5A8B8965D3E4}"/>
              </a:ext>
            </a:extLst>
          </xdr:cNvPr>
          <xdr:cNvSpPr>
            <a:spLocks noChangeArrowheads="1"/>
          </xdr:cNvSpPr>
        </xdr:nvSpPr>
        <xdr:spPr bwMode="auto">
          <a:xfrm>
            <a:off x="3369" y="395"/>
            <a:ext cx="338"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33">
            <a:extLst>
              <a:ext uri="{FF2B5EF4-FFF2-40B4-BE49-F238E27FC236}">
                <a16:creationId xmlns:a16="http://schemas.microsoft.com/office/drawing/2014/main" id="{7C583F0D-9CBB-477B-A6EC-9D6B4CDA7D88}"/>
              </a:ext>
            </a:extLst>
          </xdr:cNvPr>
          <xdr:cNvSpPr>
            <a:spLocks noChangeShapeType="1"/>
          </xdr:cNvSpPr>
        </xdr:nvSpPr>
        <xdr:spPr bwMode="auto">
          <a:xfrm flipH="1">
            <a:off x="3410" y="330"/>
            <a:ext cx="85" cy="3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45" name="Line 34">
            <a:extLst>
              <a:ext uri="{FF2B5EF4-FFF2-40B4-BE49-F238E27FC236}">
                <a16:creationId xmlns:a16="http://schemas.microsoft.com/office/drawing/2014/main" id="{2E6BA56B-BA56-415F-9089-C5DF2C1BA50F}"/>
              </a:ext>
            </a:extLst>
          </xdr:cNvPr>
          <xdr:cNvSpPr>
            <a:spLocks noChangeShapeType="1"/>
          </xdr:cNvSpPr>
        </xdr:nvSpPr>
        <xdr:spPr bwMode="auto">
          <a:xfrm flipH="1">
            <a:off x="3579" y="330"/>
            <a:ext cx="85" cy="3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900545</xdr:colOff>
      <xdr:row>18</xdr:row>
      <xdr:rowOff>69272</xdr:rowOff>
    </xdr:from>
    <xdr:to>
      <xdr:col>4</xdr:col>
      <xdr:colOff>5178136</xdr:colOff>
      <xdr:row>44</xdr:row>
      <xdr:rowOff>173181</xdr:rowOff>
    </xdr:to>
    <xdr:sp macro="" textlink="">
      <xdr:nvSpPr>
        <xdr:cNvPr id="46" name="角丸四角形 45"/>
        <xdr:cNvSpPr/>
      </xdr:nvSpPr>
      <xdr:spPr bwMode="auto">
        <a:xfrm>
          <a:off x="900545" y="5384222"/>
          <a:ext cx="14726516" cy="5056909"/>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1039090</xdr:colOff>
      <xdr:row>22</xdr:row>
      <xdr:rowOff>103909</xdr:rowOff>
    </xdr:from>
    <xdr:to>
      <xdr:col>4</xdr:col>
      <xdr:colOff>4901044</xdr:colOff>
      <xdr:row>42</xdr:row>
      <xdr:rowOff>155863</xdr:rowOff>
    </xdr:to>
    <xdr:sp macro="" textlink="">
      <xdr:nvSpPr>
        <xdr:cNvPr id="47" name="テキスト ボックス 46"/>
        <xdr:cNvSpPr txBox="1"/>
      </xdr:nvSpPr>
      <xdr:spPr>
        <a:xfrm>
          <a:off x="1039090" y="6180859"/>
          <a:ext cx="14310879" cy="3861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u="sng"/>
            <a:t>事業者の方へ</a:t>
          </a:r>
          <a:endParaRPr kumimoji="1" lang="en-US" altLang="ja-JP" sz="4000" u="sng"/>
        </a:p>
        <a:p>
          <a:endParaRPr kumimoji="1" lang="en-US" altLang="ja-JP" sz="4000" u="sng"/>
        </a:p>
        <a:p>
          <a:r>
            <a:rPr kumimoji="1" lang="ja-JP" altLang="en-US" sz="4000" u="sng"/>
            <a:t>このページは、入力不要です。</a:t>
          </a:r>
          <a:endParaRPr kumimoji="1" lang="en-US" altLang="ja-JP" sz="4000" u="sng"/>
        </a:p>
        <a:p>
          <a:r>
            <a:rPr kumimoji="1" lang="ja-JP" altLang="en-US" sz="4000" u="sng"/>
            <a:t>計画書を送る際は、お手数ですが、こちらの用紙もご提出ください。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88;&#26696;&#65289;1&#12288;&#20196;&#21644;4&#24180;&#24230;&#35336;&#30011;&#26360;&#65288;&#35352;&#20837;&#2036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440300%20&#39640;&#40802;&#32773;&#12356;&#12365;&#12356;&#12365;&#35506;/08&#20107;&#26989;&#32773;&#25351;&#23450;&#25285;&#24403;/01%20&#20849;&#36890;/15%20&#20966;&#36935;&#25913;&#21892;&#21152;&#31639;/02%20&#35336;&#30011;&#26360;/R4&#24180;&#24230;/&#65288;&#26696;&#65289;1&#12288;&#20196;&#21644;4&#24180;&#24230;&#35336;&#30011;&#26360;&#65288;&#35352;&#20837;&#2036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4&#20966;&#36935;&#25913;&#21892;&#35336;&#30011;&#26360;(&#27096;&#24335;&#65289;&#65320;&#653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数式用"/>
    </sheetNames>
    <sheetDataSet>
      <sheetData sheetId="0" refreshError="1"/>
      <sheetData sheetId="1" refreshError="1">
        <row r="33">
          <cell r="C33">
            <v>1</v>
          </cell>
          <cell r="D33">
            <v>3</v>
          </cell>
          <cell r="E33">
            <v>3</v>
          </cell>
          <cell r="F33">
            <v>4</v>
          </cell>
          <cell r="G33">
            <v>5</v>
          </cell>
          <cell r="H33">
            <v>6</v>
          </cell>
          <cell r="I33">
            <v>7</v>
          </cell>
          <cell r="J33">
            <v>8</v>
          </cell>
          <cell r="K33">
            <v>9</v>
          </cell>
          <cell r="L33">
            <v>1</v>
          </cell>
          <cell r="M33" t="str">
            <v>東京都</v>
          </cell>
          <cell r="R33" t="str">
            <v>東京都</v>
          </cell>
          <cell r="W33" t="str">
            <v>千代田区</v>
          </cell>
          <cell r="X33" t="str">
            <v>介護保険事業所名称０１</v>
          </cell>
          <cell r="Y33" t="str">
            <v>訪問介護</v>
          </cell>
          <cell r="Z33">
            <v>250000</v>
          </cell>
          <cell r="AA33">
            <v>11.4</v>
          </cell>
        </row>
        <row r="34">
          <cell r="C34">
            <v>1</v>
          </cell>
          <cell r="D34">
            <v>3</v>
          </cell>
          <cell r="E34">
            <v>3</v>
          </cell>
          <cell r="F34">
            <v>4</v>
          </cell>
          <cell r="G34">
            <v>5</v>
          </cell>
          <cell r="H34">
            <v>6</v>
          </cell>
          <cell r="I34">
            <v>7</v>
          </cell>
          <cell r="J34">
            <v>8</v>
          </cell>
          <cell r="K34">
            <v>9</v>
          </cell>
          <cell r="L34">
            <v>2</v>
          </cell>
          <cell r="M34" t="str">
            <v>東京都</v>
          </cell>
          <cell r="R34" t="str">
            <v>東京都</v>
          </cell>
          <cell r="W34" t="str">
            <v>豊島区</v>
          </cell>
          <cell r="X34" t="str">
            <v>介護保険事業所名称０２</v>
          </cell>
          <cell r="Y34" t="str">
            <v>通所介護</v>
          </cell>
          <cell r="Z34">
            <v>400000</v>
          </cell>
          <cell r="AA34">
            <v>10.9</v>
          </cell>
        </row>
        <row r="35">
          <cell r="C35">
            <v>1</v>
          </cell>
          <cell r="D35">
            <v>3</v>
          </cell>
          <cell r="E35">
            <v>3</v>
          </cell>
          <cell r="F35">
            <v>4</v>
          </cell>
          <cell r="G35">
            <v>5</v>
          </cell>
          <cell r="H35">
            <v>6</v>
          </cell>
          <cell r="I35">
            <v>7</v>
          </cell>
          <cell r="J35">
            <v>8</v>
          </cell>
          <cell r="K35">
            <v>9</v>
          </cell>
          <cell r="L35">
            <v>3</v>
          </cell>
          <cell r="M35" t="str">
            <v>世田谷区</v>
          </cell>
          <cell r="R35" t="str">
            <v>東京都</v>
          </cell>
          <cell r="W35" t="str">
            <v>世田谷区</v>
          </cell>
          <cell r="X35" t="str">
            <v>介護保険事業所名称０３</v>
          </cell>
          <cell r="Y35" t="str">
            <v>定期巡回･随時対応型訪問介護看護</v>
          </cell>
          <cell r="Z35">
            <v>400000</v>
          </cell>
          <cell r="AA35">
            <v>11.4</v>
          </cell>
        </row>
        <row r="36">
          <cell r="C36">
            <v>1</v>
          </cell>
          <cell r="D36">
            <v>1</v>
          </cell>
          <cell r="E36">
            <v>3</v>
          </cell>
          <cell r="F36">
            <v>4</v>
          </cell>
          <cell r="G36">
            <v>5</v>
          </cell>
          <cell r="H36">
            <v>6</v>
          </cell>
          <cell r="I36">
            <v>7</v>
          </cell>
          <cell r="J36">
            <v>8</v>
          </cell>
          <cell r="K36">
            <v>9</v>
          </cell>
          <cell r="L36">
            <v>4</v>
          </cell>
          <cell r="M36" t="str">
            <v>埼玉県</v>
          </cell>
          <cell r="R36" t="str">
            <v>埼玉県</v>
          </cell>
          <cell r="W36" t="str">
            <v>さいたま市</v>
          </cell>
          <cell r="X36" t="str">
            <v>介護保険事業所名称０４</v>
          </cell>
          <cell r="Y36" t="str">
            <v>介護老人福祉施設</v>
          </cell>
          <cell r="Z36">
            <v>2000000</v>
          </cell>
          <cell r="AA36">
            <v>10.68</v>
          </cell>
        </row>
        <row r="37">
          <cell r="C37">
            <v>1</v>
          </cell>
          <cell r="D37">
            <v>4</v>
          </cell>
          <cell r="E37">
            <v>3</v>
          </cell>
          <cell r="F37">
            <v>4</v>
          </cell>
          <cell r="G37">
            <v>5</v>
          </cell>
          <cell r="H37">
            <v>6</v>
          </cell>
          <cell r="I37">
            <v>7</v>
          </cell>
          <cell r="J37">
            <v>8</v>
          </cell>
          <cell r="K37">
            <v>9</v>
          </cell>
          <cell r="L37">
            <v>5</v>
          </cell>
          <cell r="M37" t="str">
            <v>横浜市</v>
          </cell>
          <cell r="R37" t="str">
            <v>神奈川県</v>
          </cell>
          <cell r="W37" t="str">
            <v>横浜市</v>
          </cell>
          <cell r="X37" t="str">
            <v>介護保険事業所名称０５</v>
          </cell>
          <cell r="Y37" t="str">
            <v>（介護予防）小規模多機能型居宅介護</v>
          </cell>
          <cell r="Z37">
            <v>400000</v>
          </cell>
          <cell r="AA37">
            <v>10.88</v>
          </cell>
        </row>
        <row r="38">
          <cell r="C38">
            <v>1</v>
          </cell>
          <cell r="D38">
            <v>2</v>
          </cell>
          <cell r="E38">
            <v>3</v>
          </cell>
          <cell r="F38">
            <v>4</v>
          </cell>
          <cell r="G38">
            <v>5</v>
          </cell>
          <cell r="H38">
            <v>6</v>
          </cell>
          <cell r="I38">
            <v>7</v>
          </cell>
          <cell r="J38">
            <v>8</v>
          </cell>
          <cell r="K38">
            <v>9</v>
          </cell>
          <cell r="L38">
            <v>6</v>
          </cell>
          <cell r="M38" t="str">
            <v>千葉県</v>
          </cell>
          <cell r="R38" t="str">
            <v>千葉県</v>
          </cell>
          <cell r="W38" t="str">
            <v>千葉市</v>
          </cell>
          <cell r="X38" t="str">
            <v>介護保険事業所名称０６</v>
          </cell>
          <cell r="Y38" t="str">
            <v>介護老人保健施設</v>
          </cell>
          <cell r="Z38">
            <v>2800000</v>
          </cell>
          <cell r="AA38">
            <v>10.68</v>
          </cell>
        </row>
        <row r="39">
          <cell r="C39">
            <v>1</v>
          </cell>
          <cell r="D39">
            <v>2</v>
          </cell>
          <cell r="E39">
            <v>3</v>
          </cell>
          <cell r="F39">
            <v>4</v>
          </cell>
          <cell r="G39">
            <v>5</v>
          </cell>
          <cell r="H39">
            <v>6</v>
          </cell>
          <cell r="I39">
            <v>7</v>
          </cell>
          <cell r="J39">
            <v>8</v>
          </cell>
          <cell r="K39">
            <v>9</v>
          </cell>
          <cell r="L39">
            <v>6</v>
          </cell>
          <cell r="M39" t="str">
            <v>千葉県</v>
          </cell>
          <cell r="R39" t="str">
            <v>千葉県</v>
          </cell>
          <cell r="W39" t="str">
            <v>千葉市</v>
          </cell>
          <cell r="X39" t="str">
            <v>介護保険事業所名称０６</v>
          </cell>
          <cell r="Y39" t="str">
            <v>（介護予防）短期入所療養介護（老健）</v>
          </cell>
          <cell r="Z39">
            <v>300000</v>
          </cell>
          <cell r="AA39">
            <v>10.68</v>
          </cell>
        </row>
      </sheetData>
      <sheetData sheetId="2" refreshError="1"/>
      <sheetData sheetId="3" refreshError="1"/>
      <sheetData sheetId="4" refreshError="1"/>
      <sheetData sheetId="5" refreshError="1">
        <row r="4">
          <cell r="C4" t="str">
            <v>加算Ⅰ</v>
          </cell>
          <cell r="D4" t="str">
            <v>加算Ⅱ</v>
          </cell>
          <cell r="E4" t="str">
            <v>加算Ⅲ</v>
          </cell>
          <cell r="F4" t="str">
            <v>加算Ⅳ</v>
          </cell>
          <cell r="G4" t="str">
            <v>加算Ⅴ</v>
          </cell>
          <cell r="H4" t="str">
            <v>特定加算Ⅰ</v>
          </cell>
          <cell r="I4" t="str">
            <v>特定加算Ⅱ</v>
          </cell>
        </row>
        <row r="5">
          <cell r="A5" t="str">
            <v>訪問介護</v>
          </cell>
          <cell r="C5">
            <v>0.13700000000000001</v>
          </cell>
          <cell r="D5">
            <v>0.1</v>
          </cell>
          <cell r="E5">
            <v>5.5E-2</v>
          </cell>
          <cell r="F5">
            <v>4.9500000000000002E-2</v>
          </cell>
          <cell r="G5">
            <v>4.4000000000000004E-2</v>
          </cell>
          <cell r="H5">
            <v>6.3E-2</v>
          </cell>
          <cell r="I5">
            <v>4.2000000000000003E-2</v>
          </cell>
        </row>
        <row r="6">
          <cell r="A6" t="str">
            <v>夜間対応型訪問介護</v>
          </cell>
          <cell r="C6">
            <v>0.13700000000000001</v>
          </cell>
          <cell r="D6">
            <v>0.1</v>
          </cell>
          <cell r="E6">
            <v>5.5E-2</v>
          </cell>
          <cell r="F6">
            <v>4.9500000000000002E-2</v>
          </cell>
          <cell r="G6">
            <v>4.4000000000000004E-2</v>
          </cell>
          <cell r="H6">
            <v>6.3E-2</v>
          </cell>
          <cell r="I6">
            <v>4.2000000000000003E-2</v>
          </cell>
        </row>
        <row r="7">
          <cell r="A7" t="str">
            <v>定期巡回･随時対応型訪問介護看護</v>
          </cell>
          <cell r="C7">
            <v>0.13700000000000001</v>
          </cell>
          <cell r="D7">
            <v>0.1</v>
          </cell>
          <cell r="E7">
            <v>5.5E-2</v>
          </cell>
          <cell r="F7">
            <v>4.9500000000000002E-2</v>
          </cell>
          <cell r="G7">
            <v>4.4000000000000004E-2</v>
          </cell>
          <cell r="H7">
            <v>6.3E-2</v>
          </cell>
          <cell r="I7">
            <v>4.2000000000000003E-2</v>
          </cell>
        </row>
        <row r="8">
          <cell r="A8" t="str">
            <v>（介護予防）訪問入浴介護</v>
          </cell>
          <cell r="C8">
            <v>5.8000000000000003E-2</v>
          </cell>
          <cell r="D8">
            <v>4.2000000000000003E-2</v>
          </cell>
          <cell r="E8">
            <v>2.3E-2</v>
          </cell>
          <cell r="F8">
            <v>2.07E-2</v>
          </cell>
          <cell r="G8">
            <v>1.84E-2</v>
          </cell>
          <cell r="H8">
            <v>2.1000000000000001E-2</v>
          </cell>
          <cell r="I8">
            <v>1.4999999999999999E-2</v>
          </cell>
        </row>
        <row r="9">
          <cell r="A9" t="str">
            <v>通所介護</v>
          </cell>
          <cell r="C9">
            <v>5.8999999999999997E-2</v>
          </cell>
          <cell r="D9">
            <v>4.2999999999999997E-2</v>
          </cell>
          <cell r="E9">
            <v>2.3E-2</v>
          </cell>
          <cell r="F9">
            <v>2.07E-2</v>
          </cell>
          <cell r="G9">
            <v>1.84E-2</v>
          </cell>
          <cell r="H9">
            <v>1.2E-2</v>
          </cell>
          <cell r="I9">
            <v>0.01</v>
          </cell>
        </row>
        <row r="10">
          <cell r="A10" t="str">
            <v>地域密着型通所介護</v>
          </cell>
          <cell r="C10">
            <v>5.8999999999999997E-2</v>
          </cell>
          <cell r="D10">
            <v>4.2999999999999997E-2</v>
          </cell>
          <cell r="E10">
            <v>2.3E-2</v>
          </cell>
          <cell r="F10">
            <v>2.07E-2</v>
          </cell>
          <cell r="G10">
            <v>1.84E-2</v>
          </cell>
          <cell r="H10">
            <v>1.2E-2</v>
          </cell>
          <cell r="I10">
            <v>0.01</v>
          </cell>
        </row>
        <row r="11">
          <cell r="A11" t="str">
            <v>（介護予防）通所リハビリテーション</v>
          </cell>
          <cell r="C11">
            <v>4.7E-2</v>
          </cell>
          <cell r="D11">
            <v>3.4000000000000002E-2</v>
          </cell>
          <cell r="E11">
            <v>1.9E-2</v>
          </cell>
          <cell r="F11">
            <v>1.7100000000000001E-2</v>
          </cell>
          <cell r="G11">
            <v>1.52E-2</v>
          </cell>
          <cell r="H11">
            <v>0.02</v>
          </cell>
          <cell r="I11">
            <v>1.7000000000000001E-2</v>
          </cell>
        </row>
        <row r="12">
          <cell r="A12" t="str">
            <v>（介護予防）特定施設入居者生活介護</v>
          </cell>
          <cell r="C12">
            <v>8.2000000000000003E-2</v>
          </cell>
          <cell r="D12">
            <v>0.06</v>
          </cell>
          <cell r="E12">
            <v>3.3000000000000002E-2</v>
          </cell>
          <cell r="F12">
            <v>2.9700000000000001E-2</v>
          </cell>
          <cell r="G12">
            <v>2.6400000000000003E-2</v>
          </cell>
          <cell r="H12">
            <v>1.7999999999999999E-2</v>
          </cell>
          <cell r="I12">
            <v>1.2E-2</v>
          </cell>
        </row>
        <row r="13">
          <cell r="A13" t="str">
            <v>地域密着型特定施設入居者生活介護</v>
          </cell>
          <cell r="C13">
            <v>8.2000000000000003E-2</v>
          </cell>
          <cell r="D13">
            <v>0.06</v>
          </cell>
          <cell r="E13">
            <v>3.3000000000000002E-2</v>
          </cell>
          <cell r="F13">
            <v>2.9700000000000001E-2</v>
          </cell>
          <cell r="G13">
            <v>2.6400000000000003E-2</v>
          </cell>
          <cell r="H13">
            <v>1.7999999999999999E-2</v>
          </cell>
          <cell r="I13">
            <v>1.2E-2</v>
          </cell>
        </row>
        <row r="14">
          <cell r="A14" t="str">
            <v>（介護予防）認知症対応型通所介護</v>
          </cell>
          <cell r="C14">
            <v>0.104</v>
          </cell>
          <cell r="D14">
            <v>7.5999999999999998E-2</v>
          </cell>
          <cell r="E14">
            <v>4.2000000000000003E-2</v>
          </cell>
          <cell r="F14">
            <v>3.78E-2</v>
          </cell>
          <cell r="G14">
            <v>3.3600000000000005E-2</v>
          </cell>
          <cell r="H14">
            <v>3.1E-2</v>
          </cell>
          <cell r="I14">
            <v>2.4E-2</v>
          </cell>
        </row>
        <row r="15">
          <cell r="A15" t="str">
            <v>（介護予防）小規模多機能型居宅介護</v>
          </cell>
          <cell r="C15">
            <v>0.10199999999999999</v>
          </cell>
          <cell r="D15">
            <v>7.3999999999999996E-2</v>
          </cell>
          <cell r="E15">
            <v>4.1000000000000002E-2</v>
          </cell>
          <cell r="F15">
            <v>3.6900000000000002E-2</v>
          </cell>
          <cell r="G15">
            <v>3.2800000000000003E-2</v>
          </cell>
          <cell r="H15">
            <v>1.4999999999999999E-2</v>
          </cell>
          <cell r="I15">
            <v>1.2E-2</v>
          </cell>
        </row>
        <row r="16">
          <cell r="A16" t="str">
            <v>看護小規模多機能型居宅介護</v>
          </cell>
          <cell r="C16">
            <v>0.10199999999999999</v>
          </cell>
          <cell r="D16">
            <v>7.3999999999999996E-2</v>
          </cell>
          <cell r="E16">
            <v>4.1000000000000002E-2</v>
          </cell>
          <cell r="F16">
            <v>3.6900000000000002E-2</v>
          </cell>
          <cell r="G16">
            <v>3.2800000000000003E-2</v>
          </cell>
          <cell r="H16">
            <v>1.4999999999999999E-2</v>
          </cell>
          <cell r="I16">
            <v>1.2E-2</v>
          </cell>
        </row>
        <row r="17">
          <cell r="A17" t="str">
            <v>（介護予防）認知症対応型共同生活介護</v>
          </cell>
          <cell r="C17">
            <v>0.111</v>
          </cell>
          <cell r="D17">
            <v>8.1000000000000003E-2</v>
          </cell>
          <cell r="E17">
            <v>4.4999999999999998E-2</v>
          </cell>
          <cell r="F17">
            <v>4.0500000000000001E-2</v>
          </cell>
          <cell r="G17">
            <v>3.5999999999999997E-2</v>
          </cell>
          <cell r="H17">
            <v>3.1E-2</v>
          </cell>
          <cell r="I17">
            <v>2.3E-2</v>
          </cell>
        </row>
        <row r="18">
          <cell r="A18" t="str">
            <v>介護老人福祉施設</v>
          </cell>
          <cell r="C18">
            <v>8.3000000000000004E-2</v>
          </cell>
          <cell r="D18">
            <v>0.06</v>
          </cell>
          <cell r="E18">
            <v>3.3000000000000002E-2</v>
          </cell>
          <cell r="F18">
            <v>2.9700000000000001E-2</v>
          </cell>
          <cell r="G18">
            <v>2.6400000000000003E-2</v>
          </cell>
          <cell r="H18">
            <v>2.7E-2</v>
          </cell>
          <cell r="I18">
            <v>2.3E-2</v>
          </cell>
        </row>
        <row r="19">
          <cell r="A19" t="str">
            <v>地域密着型介護老人福祉施設</v>
          </cell>
          <cell r="C19">
            <v>8.3000000000000004E-2</v>
          </cell>
          <cell r="D19">
            <v>0.06</v>
          </cell>
          <cell r="E19">
            <v>3.3000000000000002E-2</v>
          </cell>
          <cell r="F19">
            <v>2.9700000000000001E-2</v>
          </cell>
          <cell r="G19">
            <v>2.6400000000000003E-2</v>
          </cell>
          <cell r="H19">
            <v>2.7E-2</v>
          </cell>
          <cell r="I19">
            <v>2.3E-2</v>
          </cell>
        </row>
        <row r="20">
          <cell r="A20" t="str">
            <v>（介護予防）短期入所生活介護</v>
          </cell>
          <cell r="C20">
            <v>8.3000000000000004E-2</v>
          </cell>
          <cell r="D20">
            <v>0.06</v>
          </cell>
          <cell r="E20">
            <v>3.3000000000000002E-2</v>
          </cell>
          <cell r="F20">
            <v>2.9700000000000001E-2</v>
          </cell>
          <cell r="G20">
            <v>2.6400000000000003E-2</v>
          </cell>
          <cell r="H20">
            <v>2.7E-2</v>
          </cell>
          <cell r="I20">
            <v>2.3E-2</v>
          </cell>
        </row>
        <row r="21">
          <cell r="A21" t="str">
            <v>介護老人保健施設</v>
          </cell>
          <cell r="C21">
            <v>3.9E-2</v>
          </cell>
          <cell r="D21">
            <v>2.9000000000000001E-2</v>
          </cell>
          <cell r="E21">
            <v>1.6E-2</v>
          </cell>
          <cell r="F21">
            <v>1.4400000000000001E-2</v>
          </cell>
          <cell r="G21">
            <v>1.2800000000000001E-2</v>
          </cell>
          <cell r="H21">
            <v>2.1000000000000001E-2</v>
          </cell>
          <cell r="I21">
            <v>1.7000000000000001E-2</v>
          </cell>
        </row>
        <row r="22">
          <cell r="A22" t="str">
            <v>（介護予防）短期入所療養介護（老健）</v>
          </cell>
          <cell r="C22">
            <v>3.9E-2</v>
          </cell>
          <cell r="D22">
            <v>2.9000000000000001E-2</v>
          </cell>
          <cell r="E22">
            <v>1.6E-2</v>
          </cell>
          <cell r="F22">
            <v>1.4400000000000001E-2</v>
          </cell>
          <cell r="G22">
            <v>1.2800000000000001E-2</v>
          </cell>
          <cell r="H22">
            <v>2.1000000000000001E-2</v>
          </cell>
          <cell r="I22">
            <v>1.7000000000000001E-2</v>
          </cell>
        </row>
        <row r="23">
          <cell r="A23" t="str">
            <v>介護療養型医療施設</v>
          </cell>
          <cell r="C23">
            <v>2.5999999999999999E-2</v>
          </cell>
          <cell r="D23">
            <v>1.9E-2</v>
          </cell>
          <cell r="E23">
            <v>0.01</v>
          </cell>
          <cell r="F23">
            <v>9.0000000000000011E-3</v>
          </cell>
          <cell r="G23">
            <v>8.0000000000000002E-3</v>
          </cell>
          <cell r="H23">
            <v>1.4999999999999999E-2</v>
          </cell>
          <cell r="I23">
            <v>1.0999999999999999E-2</v>
          </cell>
        </row>
        <row r="24">
          <cell r="A24" t="str">
            <v>（介護予防）短期入所療養介護（病院等（老健以外）)</v>
          </cell>
          <cell r="C24">
            <v>2.5999999999999999E-2</v>
          </cell>
          <cell r="D24">
            <v>1.9E-2</v>
          </cell>
          <cell r="E24">
            <v>0.01</v>
          </cell>
          <cell r="F24">
            <v>9.0000000000000011E-3</v>
          </cell>
          <cell r="G24">
            <v>8.0000000000000002E-3</v>
          </cell>
          <cell r="H24">
            <v>1.4999999999999999E-2</v>
          </cell>
          <cell r="I24">
            <v>1.0999999999999999E-2</v>
          </cell>
        </row>
        <row r="25">
          <cell r="A25" t="str">
            <v>介護医療院</v>
          </cell>
          <cell r="C25">
            <v>2.5999999999999999E-2</v>
          </cell>
          <cell r="D25">
            <v>1.9E-2</v>
          </cell>
          <cell r="E25">
            <v>0.01</v>
          </cell>
          <cell r="F25">
            <v>9.0000000000000011E-3</v>
          </cell>
          <cell r="G25">
            <v>8.0000000000000002E-3</v>
          </cell>
          <cell r="H25">
            <v>1.4999999999999999E-2</v>
          </cell>
          <cell r="I25">
            <v>1.0999999999999999E-2</v>
          </cell>
        </row>
        <row r="26">
          <cell r="A26" t="str">
            <v>（介護予防）短期入所療養介護（医療院）</v>
          </cell>
          <cell r="C26">
            <v>2.5999999999999999E-2</v>
          </cell>
          <cell r="D26">
            <v>1.9E-2</v>
          </cell>
          <cell r="E26">
            <v>0.01</v>
          </cell>
          <cell r="F26">
            <v>9.0000000000000011E-3</v>
          </cell>
          <cell r="G26">
            <v>8.0000000000000002E-3</v>
          </cell>
          <cell r="H26">
            <v>1.4999999999999999E-2</v>
          </cell>
          <cell r="I26">
            <v>1.0999999999999999E-2</v>
          </cell>
        </row>
        <row r="27">
          <cell r="A27" t="str">
            <v>訪問型サービス（独自）</v>
          </cell>
          <cell r="C27">
            <v>0.13700000000000001</v>
          </cell>
          <cell r="D27">
            <v>0.1</v>
          </cell>
          <cell r="E27">
            <v>5.5E-2</v>
          </cell>
          <cell r="F27">
            <v>4.9500000000000002E-2</v>
          </cell>
          <cell r="G27">
            <v>4.4000000000000004E-2</v>
          </cell>
          <cell r="H27">
            <v>6.3E-2</v>
          </cell>
          <cell r="I27">
            <v>4.2000000000000003E-2</v>
          </cell>
        </row>
        <row r="28">
          <cell r="A28" t="str">
            <v>通所型サービス（独自）</v>
          </cell>
          <cell r="C28">
            <v>5.8999999999999997E-2</v>
          </cell>
          <cell r="D28">
            <v>4.2999999999999997E-2</v>
          </cell>
          <cell r="E28">
            <v>2.3E-2</v>
          </cell>
          <cell r="F28">
            <v>2.07E-2</v>
          </cell>
          <cell r="G28">
            <v>1.84E-2</v>
          </cell>
          <cell r="H28">
            <v>1.2E-2</v>
          </cell>
          <cell r="I28">
            <v>0.01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式用"/>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①基本情報入力シート"/>
      <sheetName val="②別紙様式2-2 個表_処遇"/>
      <sheetName val="②別紙様式2-3 個表_特定"/>
      <sheetName val="③別紙様式2-1 計画書_総括表"/>
      <sheetName val="（入力不要）チェックシート"/>
      <sheetName val="【参考】数式用"/>
      <sheetName val="【参考】数式用2"/>
      <sheetName val="R4処遇改善計画書(様式）ＨＰ"/>
    </sheetNames>
    <definedNames>
      <definedName name="前年確認"/>
    </definedNames>
    <sheetDataSet>
      <sheetData sheetId="0" refreshError="1"/>
      <sheetData sheetId="1" refreshError="1"/>
      <sheetData sheetId="2">
        <row r="5">
          <cell r="O5" t="str">
            <v/>
          </cell>
        </row>
      </sheetData>
      <sheetData sheetId="3">
        <row r="5">
          <cell r="O5" t="str">
            <v/>
          </cell>
        </row>
      </sheetData>
      <sheetData sheetId="4">
        <row r="9">
          <cell r="G9" t="str">
            <v/>
          </cell>
        </row>
        <row r="14">
          <cell r="G14" t="str">
            <v/>
          </cell>
        </row>
        <row r="15">
          <cell r="K15" t="str">
            <v/>
          </cell>
        </row>
        <row r="28">
          <cell r="AB28" t="str">
            <v/>
          </cell>
        </row>
        <row r="29">
          <cell r="AB29" t="str">
            <v/>
          </cell>
        </row>
        <row r="49">
          <cell r="AB49" t="str">
            <v/>
          </cell>
        </row>
        <row r="50">
          <cell r="AB50" t="str">
            <v/>
          </cell>
        </row>
        <row r="64">
          <cell r="S64" t="e">
            <v>#VALUE!</v>
          </cell>
          <cell r="Y64" t="e">
            <v>#VALUE!</v>
          </cell>
        </row>
        <row r="66">
          <cell r="S66" t="e">
            <v>#VALUE!</v>
          </cell>
          <cell r="Y66" t="e">
            <v>#VALUE!</v>
          </cell>
          <cell r="AE66" t="e">
            <v>#VALUE!</v>
          </cell>
        </row>
        <row r="86">
          <cell r="AU86" t="b">
            <v>0</v>
          </cell>
        </row>
        <row r="88">
          <cell r="AU88" t="b">
            <v>0</v>
          </cell>
        </row>
        <row r="89">
          <cell r="AU89" t="b">
            <v>0</v>
          </cell>
          <cell r="AV89" t="b">
            <v>0</v>
          </cell>
        </row>
        <row r="90">
          <cell r="AU90" t="b">
            <v>0</v>
          </cell>
          <cell r="AV90" t="b">
            <v>0</v>
          </cell>
        </row>
        <row r="91">
          <cell r="AU91" t="b">
            <v>0</v>
          </cell>
          <cell r="AV91" t="b">
            <v>0</v>
          </cell>
        </row>
        <row r="100">
          <cell r="AV100" t="b">
            <v>0</v>
          </cell>
        </row>
        <row r="101">
          <cell r="AV101" t="b">
            <v>0</v>
          </cell>
        </row>
        <row r="102">
          <cell r="AV102" t="b">
            <v>0</v>
          </cell>
        </row>
        <row r="103">
          <cell r="AV103" t="b">
            <v>0</v>
          </cell>
        </row>
        <row r="104">
          <cell r="AV104" t="b">
            <v>0</v>
          </cell>
        </row>
        <row r="125">
          <cell r="AW125">
            <v>0</v>
          </cell>
        </row>
        <row r="127">
          <cell r="AW127">
            <v>0</v>
          </cell>
        </row>
        <row r="128">
          <cell r="AU128">
            <v>0</v>
          </cell>
        </row>
        <row r="180">
          <cell r="AW180">
            <v>0</v>
          </cell>
        </row>
        <row r="192">
          <cell r="AT192">
            <v>0</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3.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5.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1008" t="s">
        <v>233</v>
      </c>
      <c r="B1" s="1008"/>
      <c r="C1" s="1008"/>
      <c r="D1" s="1008"/>
      <c r="E1" s="1008"/>
    </row>
    <row r="2" spans="1:5" ht="18" thickTop="1">
      <c r="A2" s="1009" t="s">
        <v>464</v>
      </c>
      <c r="B2" s="1009"/>
      <c r="C2" s="1009"/>
      <c r="D2" s="1009"/>
      <c r="E2" s="1009"/>
    </row>
    <row r="3" spans="1:5" s="26" customFormat="1" ht="8.1" customHeight="1">
      <c r="A3" s="1010"/>
      <c r="B3" s="1010"/>
      <c r="C3" s="1010"/>
      <c r="D3" s="1010"/>
    </row>
    <row r="4" spans="1:5" s="28" customFormat="1" ht="27">
      <c r="A4" s="27" t="s">
        <v>234</v>
      </c>
      <c r="B4" s="27" t="s">
        <v>235</v>
      </c>
      <c r="C4" s="168" t="s">
        <v>236</v>
      </c>
      <c r="D4" s="169" t="s">
        <v>237</v>
      </c>
      <c r="E4" s="27" t="s">
        <v>339</v>
      </c>
    </row>
    <row r="5" spans="1:5" ht="18" customHeight="1">
      <c r="A5" s="29" t="s">
        <v>238</v>
      </c>
      <c r="B5" s="166">
        <v>1</v>
      </c>
      <c r="C5" s="166" t="s">
        <v>239</v>
      </c>
      <c r="D5" s="46" t="s">
        <v>240</v>
      </c>
      <c r="E5" s="30" t="s">
        <v>241</v>
      </c>
    </row>
    <row r="6" spans="1:5" ht="75" customHeight="1">
      <c r="A6" s="31" t="s">
        <v>242</v>
      </c>
      <c r="B6" s="30">
        <v>1</v>
      </c>
      <c r="C6" s="167" t="s">
        <v>10</v>
      </c>
      <c r="D6" s="52" t="s">
        <v>335</v>
      </c>
      <c r="E6" s="47" t="s">
        <v>241</v>
      </c>
    </row>
    <row r="7" spans="1:5" ht="105" customHeight="1">
      <c r="A7" s="31" t="s">
        <v>243</v>
      </c>
      <c r="B7" s="30">
        <v>1</v>
      </c>
      <c r="C7" s="167" t="s">
        <v>35</v>
      </c>
      <c r="D7" s="52" t="s">
        <v>336</v>
      </c>
      <c r="E7" s="32" t="s">
        <v>244</v>
      </c>
    </row>
    <row r="8" spans="1:5" ht="60" customHeight="1">
      <c r="A8" s="31" t="s">
        <v>301</v>
      </c>
      <c r="B8" s="30" t="s">
        <v>457</v>
      </c>
      <c r="C8" s="167" t="s">
        <v>11</v>
      </c>
      <c r="D8" s="52" t="s">
        <v>337</v>
      </c>
      <c r="E8" s="32" t="s">
        <v>244</v>
      </c>
    </row>
    <row r="9" spans="1:5" ht="60" customHeight="1">
      <c r="A9" s="31" t="s">
        <v>245</v>
      </c>
      <c r="B9" s="30" t="s">
        <v>457</v>
      </c>
      <c r="C9" s="167" t="s">
        <v>11</v>
      </c>
      <c r="D9" s="52" t="s">
        <v>338</v>
      </c>
      <c r="E9" s="32" t="s">
        <v>244</v>
      </c>
    </row>
    <row r="10" spans="1:5" ht="54.75" customHeight="1">
      <c r="A10" s="837" t="s">
        <v>458</v>
      </c>
      <c r="B10" s="836" t="s">
        <v>239</v>
      </c>
      <c r="C10" s="836" t="s">
        <v>239</v>
      </c>
      <c r="D10" s="838" t="s">
        <v>468</v>
      </c>
      <c r="E10" s="839" t="s">
        <v>469</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1011" t="s">
        <v>246</v>
      </c>
      <c r="B18" s="1011"/>
      <c r="C18" s="1011"/>
      <c r="D18" s="1011"/>
    </row>
    <row r="19" spans="1:6" ht="5.25" customHeight="1">
      <c r="A19" s="641"/>
      <c r="B19" s="641"/>
      <c r="C19" s="641"/>
      <c r="D19" s="641"/>
    </row>
    <row r="20" spans="1:6" ht="17.25">
      <c r="A20" s="37" t="s">
        <v>399</v>
      </c>
      <c r="B20" s="36"/>
    </row>
    <row r="21" spans="1:6" s="39" customFormat="1" ht="17.25">
      <c r="A21" s="37" t="s">
        <v>463</v>
      </c>
      <c r="B21" s="38"/>
      <c r="C21" s="37"/>
      <c r="D21" s="37"/>
    </row>
    <row r="22" spans="1:6" s="39" customFormat="1" ht="17.25">
      <c r="A22" s="37" t="s">
        <v>247</v>
      </c>
      <c r="B22" s="38"/>
      <c r="C22" s="37"/>
      <c r="D22" s="37"/>
    </row>
    <row r="23" spans="1:6" s="39" customFormat="1" ht="17.25">
      <c r="A23" s="37" t="s">
        <v>248</v>
      </c>
      <c r="B23" s="38"/>
      <c r="C23" s="37"/>
      <c r="D23" s="37"/>
    </row>
    <row r="24" spans="1:6" s="39" customFormat="1" ht="17.25">
      <c r="A24" s="37" t="s">
        <v>340</v>
      </c>
      <c r="B24" s="38"/>
      <c r="C24" s="37"/>
      <c r="D24" s="37"/>
    </row>
    <row r="25" spans="1:6" s="39" customFormat="1" ht="17.25">
      <c r="A25" s="37" t="s">
        <v>249</v>
      </c>
      <c r="B25" s="38"/>
      <c r="C25" s="37"/>
      <c r="D25" s="37"/>
    </row>
    <row r="26" spans="1:6" ht="10.5" customHeight="1" thickBot="1">
      <c r="A26" s="40"/>
      <c r="B26" s="36"/>
    </row>
    <row r="27" spans="1:6" ht="22.15" customHeight="1" thickBot="1">
      <c r="A27" s="35"/>
      <c r="C27" s="48"/>
      <c r="D27" s="49" t="s">
        <v>250</v>
      </c>
      <c r="E27" s="1013" t="s">
        <v>459</v>
      </c>
      <c r="F27" s="1014"/>
    </row>
    <row r="28" spans="1:6" ht="58.5" customHeight="1">
      <c r="A28" s="35"/>
      <c r="C28" s="1007" t="s">
        <v>251</v>
      </c>
      <c r="D28" s="1012"/>
      <c r="E28" s="1015"/>
      <c r="F28" s="1016"/>
    </row>
    <row r="29" spans="1:6" ht="63" customHeight="1" thickBot="1">
      <c r="A29" s="35"/>
      <c r="C29" s="1007"/>
      <c r="D29" s="1012"/>
      <c r="E29" s="1017"/>
      <c r="F29" s="1018"/>
    </row>
    <row r="30" spans="1:6" ht="63.6" customHeight="1">
      <c r="A30" s="35"/>
      <c r="C30" s="1007" t="s">
        <v>252</v>
      </c>
      <c r="D30" s="50"/>
      <c r="E30" s="1015"/>
      <c r="F30" s="1016"/>
    </row>
    <row r="31" spans="1:6" ht="63.6" customHeight="1" thickBot="1">
      <c r="A31" s="35"/>
      <c r="C31" s="1007"/>
      <c r="D31" s="51"/>
      <c r="E31" s="1017"/>
      <c r="F31" s="1018"/>
    </row>
    <row r="32" spans="1:6" ht="9.75" customHeight="1">
      <c r="A32" s="35"/>
      <c r="B32" s="36"/>
      <c r="D32" s="36"/>
    </row>
    <row r="33" spans="1:6" s="650" customFormat="1" ht="17.25">
      <c r="A33" s="1005" t="s">
        <v>397</v>
      </c>
      <c r="B33" s="1005"/>
      <c r="C33" s="1005"/>
      <c r="D33" s="1005"/>
      <c r="F33" s="651"/>
    </row>
    <row r="34" spans="1:6" s="650" customFormat="1" ht="17.25">
      <c r="A34" s="1006" t="s">
        <v>398</v>
      </c>
      <c r="B34" s="1006"/>
      <c r="C34" s="1006"/>
      <c r="D34" s="1006"/>
      <c r="E34" s="1006"/>
      <c r="F34" s="1006"/>
    </row>
    <row r="35" spans="1:6" s="650" customFormat="1" ht="35.25" customHeight="1">
      <c r="A35" s="1006" t="s">
        <v>400</v>
      </c>
      <c r="B35" s="1006"/>
      <c r="C35" s="1006"/>
      <c r="D35" s="1006"/>
      <c r="E35" s="1006"/>
      <c r="F35" s="1006"/>
    </row>
    <row r="36" spans="1:6" s="39" customFormat="1" ht="15" customHeight="1">
      <c r="A36" s="649"/>
      <c r="B36" s="649"/>
      <c r="C36" s="649"/>
      <c r="D36" s="649"/>
      <c r="F36" s="64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8"/>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444</v>
      </c>
      <c r="B1" s="6"/>
      <c r="C1" s="6"/>
    </row>
    <row r="2" spans="1:7" ht="27.75" customHeight="1">
      <c r="A2" s="1696" t="s">
        <v>30</v>
      </c>
      <c r="B2" s="1686"/>
      <c r="C2" s="853" t="s">
        <v>445</v>
      </c>
      <c r="E2" s="1693" t="s">
        <v>95</v>
      </c>
      <c r="F2" s="1694"/>
      <c r="G2" s="1694"/>
    </row>
    <row r="3" spans="1:7" ht="18" customHeight="1">
      <c r="A3" s="777" t="s">
        <v>31</v>
      </c>
      <c r="B3" s="778"/>
      <c r="C3" s="854">
        <v>2.1000000000000001E-2</v>
      </c>
      <c r="E3" s="1700" t="s">
        <v>446</v>
      </c>
      <c r="F3" s="1702"/>
      <c r="G3" s="1702"/>
    </row>
    <row r="4" spans="1:7" ht="18" customHeight="1">
      <c r="A4" s="779" t="s">
        <v>21</v>
      </c>
      <c r="B4" s="778"/>
      <c r="C4" s="854">
        <v>2.1000000000000001E-2</v>
      </c>
      <c r="E4" s="661" t="s">
        <v>88</v>
      </c>
      <c r="F4" s="662" t="s">
        <v>89</v>
      </c>
      <c r="G4" s="662" t="s">
        <v>90</v>
      </c>
    </row>
    <row r="5" spans="1:7" ht="18" customHeight="1">
      <c r="A5" s="779" t="s">
        <v>334</v>
      </c>
      <c r="B5" s="778"/>
      <c r="C5" s="854">
        <v>2.1000000000000001E-2</v>
      </c>
    </row>
    <row r="6" spans="1:7" ht="18" customHeight="1">
      <c r="A6" s="779" t="s">
        <v>501</v>
      </c>
      <c r="B6" s="778"/>
      <c r="C6" s="854">
        <v>0.01</v>
      </c>
    </row>
    <row r="7" spans="1:7" ht="18" customHeight="1">
      <c r="A7" s="779" t="s">
        <v>32</v>
      </c>
      <c r="B7" s="778"/>
      <c r="C7" s="854">
        <v>0.01</v>
      </c>
    </row>
    <row r="8" spans="1:7" ht="18" customHeight="1">
      <c r="A8" s="779" t="s">
        <v>22</v>
      </c>
      <c r="B8" s="778"/>
      <c r="C8" s="854">
        <v>0.01</v>
      </c>
    </row>
    <row r="9" spans="1:7" ht="18" customHeight="1">
      <c r="A9" s="779" t="s">
        <v>502</v>
      </c>
      <c r="B9" s="778"/>
      <c r="C9" s="854">
        <v>8.9999999999999993E-3</v>
      </c>
    </row>
    <row r="10" spans="1:7" ht="18" customHeight="1">
      <c r="A10" s="779" t="s">
        <v>503</v>
      </c>
      <c r="B10" s="778"/>
      <c r="C10" s="854">
        <v>1.4E-2</v>
      </c>
    </row>
    <row r="11" spans="1:7" ht="18" customHeight="1">
      <c r="A11" s="779" t="s">
        <v>23</v>
      </c>
      <c r="B11" s="778"/>
      <c r="C11" s="854">
        <v>1.4E-2</v>
      </c>
    </row>
    <row r="12" spans="1:7" ht="18" customHeight="1">
      <c r="A12" s="779" t="s">
        <v>504</v>
      </c>
      <c r="B12" s="778"/>
      <c r="C12" s="854">
        <v>2.1000000000000001E-2</v>
      </c>
    </row>
    <row r="13" spans="1:7" ht="18" customHeight="1">
      <c r="A13" s="779" t="s">
        <v>505</v>
      </c>
      <c r="B13" s="778"/>
      <c r="C13" s="854">
        <v>1.6E-2</v>
      </c>
    </row>
    <row r="14" spans="1:7" ht="18" customHeight="1">
      <c r="A14" s="779" t="s">
        <v>25</v>
      </c>
      <c r="B14" s="778"/>
      <c r="C14" s="854">
        <v>1.6E-2</v>
      </c>
    </row>
    <row r="15" spans="1:7" ht="18" customHeight="1">
      <c r="A15" s="779" t="s">
        <v>506</v>
      </c>
      <c r="B15" s="778"/>
      <c r="C15" s="854">
        <v>0.02</v>
      </c>
    </row>
    <row r="16" spans="1:7" ht="18" customHeight="1">
      <c r="A16" s="779" t="s">
        <v>26</v>
      </c>
      <c r="B16" s="778"/>
      <c r="C16" s="854">
        <v>1.4E-2</v>
      </c>
    </row>
    <row r="17" spans="1:3" ht="18" customHeight="1">
      <c r="A17" s="779" t="s">
        <v>24</v>
      </c>
      <c r="B17" s="778"/>
      <c r="C17" s="854">
        <v>1.4E-2</v>
      </c>
    </row>
    <row r="18" spans="1:3" ht="18" customHeight="1">
      <c r="A18" s="779" t="s">
        <v>507</v>
      </c>
      <c r="B18" s="778"/>
      <c r="C18" s="854">
        <v>1.4E-2</v>
      </c>
    </row>
    <row r="19" spans="1:3" ht="18" customHeight="1">
      <c r="A19" s="779" t="s">
        <v>27</v>
      </c>
      <c r="B19" s="778"/>
      <c r="C19" s="854">
        <v>8.0000000000000002E-3</v>
      </c>
    </row>
    <row r="20" spans="1:3" ht="18" customHeight="1">
      <c r="A20" s="779" t="s">
        <v>508</v>
      </c>
      <c r="B20" s="778"/>
      <c r="C20" s="854">
        <v>8.0000000000000002E-3</v>
      </c>
    </row>
    <row r="21" spans="1:3" ht="18" customHeight="1">
      <c r="A21" s="779" t="s">
        <v>28</v>
      </c>
      <c r="B21" s="778"/>
      <c r="C21" s="854">
        <v>5.0000000000000001E-3</v>
      </c>
    </row>
    <row r="22" spans="1:3" ht="18" customHeight="1">
      <c r="A22" s="779" t="s">
        <v>509</v>
      </c>
      <c r="B22" s="778"/>
      <c r="C22" s="854">
        <v>5.0000000000000001E-3</v>
      </c>
    </row>
    <row r="23" spans="1:3" ht="18" customHeight="1">
      <c r="A23" s="779" t="s">
        <v>33</v>
      </c>
      <c r="B23" s="778"/>
      <c r="C23" s="854">
        <v>5.0000000000000001E-3</v>
      </c>
    </row>
    <row r="24" spans="1:3" ht="18" customHeight="1" thickBot="1">
      <c r="A24" s="780" t="s">
        <v>510</v>
      </c>
      <c r="B24" s="781"/>
      <c r="C24" s="854">
        <v>5.0000000000000001E-3</v>
      </c>
    </row>
    <row r="25" spans="1:3" ht="18" customHeight="1">
      <c r="A25" s="782" t="s">
        <v>442</v>
      </c>
      <c r="B25" s="783"/>
      <c r="C25" s="855">
        <v>2.1000000000000001E-2</v>
      </c>
    </row>
    <row r="26" spans="1:3" ht="18" customHeight="1" thickBot="1">
      <c r="A26" s="780" t="s">
        <v>443</v>
      </c>
      <c r="B26" s="781"/>
      <c r="C26" s="856">
        <v>0.01</v>
      </c>
    </row>
    <row r="27" spans="1:3" ht="18" customHeight="1">
      <c r="A27" s="779" t="s">
        <v>491</v>
      </c>
      <c r="B27" s="778"/>
      <c r="C27" s="854">
        <v>0.01</v>
      </c>
    </row>
    <row r="28" spans="1:3" ht="18" customHeight="1">
      <c r="A28" s="779" t="s">
        <v>492</v>
      </c>
      <c r="B28" s="778"/>
      <c r="C28" s="854">
        <v>8.9999999999999993E-3</v>
      </c>
    </row>
    <row r="29" spans="1:3" ht="18" customHeight="1">
      <c r="A29" s="779" t="s">
        <v>493</v>
      </c>
      <c r="B29" s="778"/>
      <c r="C29" s="854">
        <v>1.4E-2</v>
      </c>
    </row>
    <row r="30" spans="1:3" ht="18" customHeight="1">
      <c r="A30" s="779" t="s">
        <v>494</v>
      </c>
      <c r="B30" s="778"/>
      <c r="C30" s="854">
        <v>2.1000000000000001E-2</v>
      </c>
    </row>
    <row r="31" spans="1:3" ht="18" customHeight="1">
      <c r="A31" s="779" t="s">
        <v>495</v>
      </c>
      <c r="B31" s="778"/>
      <c r="C31" s="854">
        <v>1.6E-2</v>
      </c>
    </row>
    <row r="32" spans="1:3" ht="18" customHeight="1">
      <c r="A32" s="779" t="s">
        <v>496</v>
      </c>
      <c r="B32" s="778"/>
      <c r="C32" s="854">
        <v>0.02</v>
      </c>
    </row>
    <row r="33" spans="1:3" ht="18" customHeight="1">
      <c r="A33" s="779" t="s">
        <v>497</v>
      </c>
      <c r="B33" s="778"/>
      <c r="C33" s="854">
        <v>1.4E-2</v>
      </c>
    </row>
    <row r="34" spans="1:3" ht="18" customHeight="1">
      <c r="A34" s="779" t="s">
        <v>498</v>
      </c>
      <c r="B34" s="778"/>
      <c r="C34" s="854">
        <v>8.0000000000000002E-3</v>
      </c>
    </row>
    <row r="35" spans="1:3" ht="18" customHeight="1">
      <c r="A35" s="779" t="s">
        <v>499</v>
      </c>
      <c r="B35" s="778"/>
      <c r="C35" s="854">
        <v>5.0000000000000001E-3</v>
      </c>
    </row>
    <row r="36" spans="1:3" ht="18" customHeight="1" thickBot="1">
      <c r="A36" s="780" t="s">
        <v>500</v>
      </c>
      <c r="B36" s="781"/>
      <c r="C36" s="854">
        <v>5.0000000000000001E-3</v>
      </c>
    </row>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6"/>
  <sheetViews>
    <sheetView showGridLines="0" tabSelected="1" view="pageBreakPreview" zoomScaleNormal="100" zoomScaleSheetLayoutView="100" workbookViewId="0">
      <selection activeCell="Y36" sqref="Y3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hidden="1" customWidth="1"/>
  </cols>
  <sheetData>
    <row r="1" spans="1:29" ht="20.100000000000001" customHeight="1">
      <c r="A1" s="849" t="s">
        <v>454</v>
      </c>
      <c r="AC1" t="s">
        <v>139</v>
      </c>
    </row>
    <row r="2" spans="1:29" ht="20.100000000000001" customHeight="1">
      <c r="A2" s="850" t="s">
        <v>135</v>
      </c>
    </row>
    <row r="4" spans="1:29" ht="20.100000000000001" customHeight="1">
      <c r="A4" s="852"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52"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52"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13.5" customHeight="1">
      <c r="A7" s="170"/>
      <c r="B7" s="833"/>
      <c r="C7" s="1068"/>
      <c r="D7" s="1068"/>
      <c r="E7" s="1068"/>
      <c r="F7" s="1068"/>
      <c r="G7" s="1068"/>
      <c r="H7" s="1068"/>
      <c r="I7" s="1068"/>
      <c r="J7" s="1068"/>
      <c r="K7" s="1068"/>
      <c r="L7" s="1068"/>
      <c r="M7" s="1068"/>
      <c r="N7" s="1068"/>
      <c r="O7" s="1068"/>
      <c r="P7" s="1068"/>
      <c r="Q7" s="1068"/>
      <c r="R7" s="1068"/>
      <c r="S7" s="1068"/>
      <c r="T7" s="1068"/>
      <c r="U7" s="1068"/>
      <c r="V7" s="1068"/>
      <c r="W7" s="1068"/>
      <c r="X7" s="1068"/>
      <c r="Y7" s="1068"/>
      <c r="Z7" s="1068"/>
      <c r="AA7" s="1068"/>
    </row>
    <row r="8" spans="1:29" ht="20.100000000000001" customHeight="1">
      <c r="A8" s="851" t="s">
        <v>562</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thickBot="1">
      <c r="A9" s="170"/>
      <c r="B9" s="852" t="s">
        <v>453</v>
      </c>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c r="A10" s="170"/>
      <c r="B10" s="172" t="s">
        <v>6</v>
      </c>
      <c r="C10" s="1030" t="s">
        <v>9</v>
      </c>
      <c r="D10" s="1030"/>
      <c r="E10" s="1030"/>
      <c r="F10" s="1030"/>
      <c r="G10" s="1030"/>
      <c r="H10" s="1030"/>
      <c r="I10" s="1030"/>
      <c r="J10" s="1030"/>
      <c r="K10" s="1030"/>
      <c r="L10" s="1031"/>
      <c r="M10" s="1045" t="s">
        <v>514</v>
      </c>
      <c r="N10" s="1046"/>
      <c r="O10" s="1046"/>
      <c r="P10" s="1046"/>
      <c r="Q10" s="1046"/>
      <c r="R10" s="1046"/>
      <c r="S10" s="1046"/>
      <c r="T10" s="1046"/>
      <c r="U10" s="1046"/>
      <c r="V10" s="1046"/>
      <c r="W10" s="1047"/>
      <c r="X10" s="1048"/>
      <c r="Y10" s="170"/>
      <c r="Z10" s="170"/>
      <c r="AA10" s="170"/>
    </row>
    <row r="11" spans="1:29" ht="20.100000000000001" customHeight="1" thickBot="1">
      <c r="A11" s="170"/>
      <c r="B11" s="173"/>
      <c r="C11" s="1030" t="s">
        <v>117</v>
      </c>
      <c r="D11" s="1030"/>
      <c r="E11" s="1030"/>
      <c r="F11" s="1030"/>
      <c r="G11" s="1030"/>
      <c r="H11" s="1030"/>
      <c r="I11" s="1030"/>
      <c r="J11" s="1030"/>
      <c r="K11" s="1030"/>
      <c r="L11" s="1031"/>
      <c r="M11" s="1032" t="s">
        <v>514</v>
      </c>
      <c r="N11" s="1033"/>
      <c r="O11" s="1033"/>
      <c r="P11" s="1033"/>
      <c r="Q11" s="1033"/>
      <c r="R11" s="1033"/>
      <c r="S11" s="1033"/>
      <c r="T11" s="1033"/>
      <c r="U11" s="1049"/>
      <c r="V11" s="1049"/>
      <c r="W11" s="1050"/>
      <c r="X11" s="1051"/>
      <c r="Y11" s="170"/>
      <c r="Z11" s="170"/>
      <c r="AA11" s="170"/>
      <c r="AC11" t="s">
        <v>133</v>
      </c>
    </row>
    <row r="12" spans="1:29" ht="20.100000000000001" customHeight="1" thickBot="1">
      <c r="A12" s="170"/>
      <c r="B12" s="172" t="s">
        <v>118</v>
      </c>
      <c r="C12" s="1030" t="s">
        <v>8</v>
      </c>
      <c r="D12" s="1030"/>
      <c r="E12" s="1030"/>
      <c r="F12" s="1030"/>
      <c r="G12" s="1030"/>
      <c r="H12" s="1030"/>
      <c r="I12" s="1030"/>
      <c r="J12" s="1030"/>
      <c r="K12" s="1030"/>
      <c r="L12" s="1031"/>
      <c r="M12" s="858">
        <v>1</v>
      </c>
      <c r="N12" s="859">
        <v>0</v>
      </c>
      <c r="O12" s="859">
        <v>0</v>
      </c>
      <c r="P12" s="860" t="s">
        <v>124</v>
      </c>
      <c r="Q12" s="859">
        <v>1</v>
      </c>
      <c r="R12" s="859">
        <v>2</v>
      </c>
      <c r="S12" s="859">
        <v>3</v>
      </c>
      <c r="T12" s="861">
        <v>4</v>
      </c>
      <c r="U12" s="862"/>
      <c r="V12" s="863"/>
      <c r="W12" s="863"/>
      <c r="X12" s="863"/>
      <c r="Y12" s="170"/>
      <c r="Z12" s="170"/>
      <c r="AA12" s="170"/>
      <c r="AC12" t="str">
        <f>CONCATENATE(M12,N12,O12,P12,Q12,R12,S12,T12)</f>
        <v>100－1234</v>
      </c>
    </row>
    <row r="13" spans="1:29" ht="20.100000000000001" customHeight="1">
      <c r="A13" s="170"/>
      <c r="B13" s="174"/>
      <c r="C13" s="1030" t="s">
        <v>122</v>
      </c>
      <c r="D13" s="1030"/>
      <c r="E13" s="1030"/>
      <c r="F13" s="1030"/>
      <c r="G13" s="1030"/>
      <c r="H13" s="1030"/>
      <c r="I13" s="1030"/>
      <c r="J13" s="1030"/>
      <c r="K13" s="1030"/>
      <c r="L13" s="1031"/>
      <c r="M13" s="1032" t="s">
        <v>515</v>
      </c>
      <c r="N13" s="1033"/>
      <c r="O13" s="1033"/>
      <c r="P13" s="1033"/>
      <c r="Q13" s="1033"/>
      <c r="R13" s="1033"/>
      <c r="S13" s="1033"/>
      <c r="T13" s="1033"/>
      <c r="U13" s="1052"/>
      <c r="V13" s="1052"/>
      <c r="W13" s="1053"/>
      <c r="X13" s="1054"/>
      <c r="Y13" s="170"/>
      <c r="Z13" s="170"/>
      <c r="AA13" s="170"/>
    </row>
    <row r="14" spans="1:29" ht="20.100000000000001" customHeight="1">
      <c r="A14" s="170"/>
      <c r="B14" s="173"/>
      <c r="C14" s="1030" t="s">
        <v>123</v>
      </c>
      <c r="D14" s="1030"/>
      <c r="E14" s="1030"/>
      <c r="F14" s="1030"/>
      <c r="G14" s="1030"/>
      <c r="H14" s="1030"/>
      <c r="I14" s="1030"/>
      <c r="J14" s="1030"/>
      <c r="K14" s="1030"/>
      <c r="L14" s="1031"/>
      <c r="M14" s="1032" t="s">
        <v>516</v>
      </c>
      <c r="N14" s="1033"/>
      <c r="O14" s="1033"/>
      <c r="P14" s="1033"/>
      <c r="Q14" s="1033"/>
      <c r="R14" s="1033"/>
      <c r="S14" s="1033"/>
      <c r="T14" s="1033"/>
      <c r="U14" s="1033"/>
      <c r="V14" s="1033"/>
      <c r="W14" s="1034"/>
      <c r="X14" s="1035"/>
      <c r="Y14" s="170"/>
      <c r="Z14" s="170"/>
      <c r="AA14" s="170"/>
    </row>
    <row r="15" spans="1:29" ht="20.100000000000001" customHeight="1">
      <c r="A15" s="170"/>
      <c r="B15" s="172" t="s">
        <v>119</v>
      </c>
      <c r="C15" s="1030" t="s">
        <v>112</v>
      </c>
      <c r="D15" s="1030"/>
      <c r="E15" s="1030"/>
      <c r="F15" s="1030"/>
      <c r="G15" s="1030"/>
      <c r="H15" s="1030"/>
      <c r="I15" s="1030"/>
      <c r="J15" s="1030"/>
      <c r="K15" s="1030"/>
      <c r="L15" s="1031"/>
      <c r="M15" s="1032" t="s">
        <v>517</v>
      </c>
      <c r="N15" s="1033"/>
      <c r="O15" s="1033"/>
      <c r="P15" s="1033"/>
      <c r="Q15" s="1033"/>
      <c r="R15" s="1033"/>
      <c r="S15" s="1033"/>
      <c r="T15" s="1033"/>
      <c r="U15" s="1033"/>
      <c r="V15" s="1033"/>
      <c r="W15" s="1034"/>
      <c r="X15" s="1035"/>
      <c r="Y15" s="170"/>
      <c r="Z15" s="170"/>
      <c r="AA15" s="170"/>
    </row>
    <row r="16" spans="1:29" ht="20.100000000000001" customHeight="1">
      <c r="A16" s="170"/>
      <c r="B16" s="173"/>
      <c r="C16" s="1030" t="s">
        <v>113</v>
      </c>
      <c r="D16" s="1030"/>
      <c r="E16" s="1030"/>
      <c r="F16" s="1030"/>
      <c r="G16" s="1030"/>
      <c r="H16" s="1030"/>
      <c r="I16" s="1030"/>
      <c r="J16" s="1030"/>
      <c r="K16" s="1030"/>
      <c r="L16" s="1031"/>
      <c r="M16" s="1057" t="s">
        <v>518</v>
      </c>
      <c r="N16" s="1049"/>
      <c r="O16" s="1049"/>
      <c r="P16" s="1049"/>
      <c r="Q16" s="1049"/>
      <c r="R16" s="1049"/>
      <c r="S16" s="1049"/>
      <c r="T16" s="1049"/>
      <c r="U16" s="1049"/>
      <c r="V16" s="1049"/>
      <c r="W16" s="1050"/>
      <c r="X16" s="1051"/>
      <c r="Y16" s="170"/>
      <c r="Z16" s="170"/>
      <c r="AA16" s="170"/>
    </row>
    <row r="17" spans="1:28" ht="20.100000000000001" customHeight="1">
      <c r="A17" s="170"/>
      <c r="B17" s="1024" t="s">
        <v>174</v>
      </c>
      <c r="C17" s="1030" t="s">
        <v>9</v>
      </c>
      <c r="D17" s="1030"/>
      <c r="E17" s="1030"/>
      <c r="F17" s="1030"/>
      <c r="G17" s="1030"/>
      <c r="H17" s="1030"/>
      <c r="I17" s="1030"/>
      <c r="J17" s="1030"/>
      <c r="K17" s="1030"/>
      <c r="L17" s="1031"/>
      <c r="M17" s="1032" t="s">
        <v>519</v>
      </c>
      <c r="N17" s="1033"/>
      <c r="O17" s="1033"/>
      <c r="P17" s="1033"/>
      <c r="Q17" s="1033"/>
      <c r="R17" s="1033"/>
      <c r="S17" s="1033"/>
      <c r="T17" s="1033"/>
      <c r="U17" s="1033"/>
      <c r="V17" s="1033"/>
      <c r="W17" s="1034"/>
      <c r="X17" s="1035"/>
      <c r="Y17" s="170"/>
      <c r="Z17" s="170"/>
      <c r="AA17" s="170"/>
    </row>
    <row r="18" spans="1:28" ht="20.100000000000001" customHeight="1">
      <c r="A18" s="170"/>
      <c r="B18" s="1025"/>
      <c r="C18" s="1056" t="s">
        <v>171</v>
      </c>
      <c r="D18" s="1056"/>
      <c r="E18" s="1056"/>
      <c r="F18" s="1056"/>
      <c r="G18" s="1056"/>
      <c r="H18" s="1056"/>
      <c r="I18" s="1056"/>
      <c r="J18" s="1056"/>
      <c r="K18" s="1056"/>
      <c r="L18" s="1056"/>
      <c r="M18" s="1032" t="s">
        <v>520</v>
      </c>
      <c r="N18" s="1033"/>
      <c r="O18" s="1033"/>
      <c r="P18" s="1033"/>
      <c r="Q18" s="1033"/>
      <c r="R18" s="1033"/>
      <c r="S18" s="1033"/>
      <c r="T18" s="1033"/>
      <c r="U18" s="1033"/>
      <c r="V18" s="1033"/>
      <c r="W18" s="1034"/>
      <c r="X18" s="1035"/>
      <c r="Y18" s="170"/>
      <c r="Z18" s="170"/>
      <c r="AA18" s="170"/>
    </row>
    <row r="19" spans="1:28" ht="20.100000000000001" customHeight="1">
      <c r="A19" s="170"/>
      <c r="B19" s="172" t="s">
        <v>172</v>
      </c>
      <c r="C19" s="1030" t="s">
        <v>0</v>
      </c>
      <c r="D19" s="1030"/>
      <c r="E19" s="1030"/>
      <c r="F19" s="1030"/>
      <c r="G19" s="1030"/>
      <c r="H19" s="1030"/>
      <c r="I19" s="1030"/>
      <c r="J19" s="1030"/>
      <c r="K19" s="1030"/>
      <c r="L19" s="1031"/>
      <c r="M19" s="1055" t="s">
        <v>521</v>
      </c>
      <c r="N19" s="1052"/>
      <c r="O19" s="1052"/>
      <c r="P19" s="1052"/>
      <c r="Q19" s="1052"/>
      <c r="R19" s="1052"/>
      <c r="S19" s="1052"/>
      <c r="T19" s="1052"/>
      <c r="U19" s="1052"/>
      <c r="V19" s="1052"/>
      <c r="W19" s="1053"/>
      <c r="X19" s="1054"/>
      <c r="Y19" s="170"/>
      <c r="Z19" s="170"/>
      <c r="AA19" s="170"/>
    </row>
    <row r="20" spans="1:28" ht="20.100000000000001" customHeight="1">
      <c r="A20" s="170"/>
      <c r="B20" s="174"/>
      <c r="C20" s="1030" t="s">
        <v>1</v>
      </c>
      <c r="D20" s="1030"/>
      <c r="E20" s="1030"/>
      <c r="F20" s="1030"/>
      <c r="G20" s="1030"/>
      <c r="H20" s="1030"/>
      <c r="I20" s="1030"/>
      <c r="J20" s="1030"/>
      <c r="K20" s="1030"/>
      <c r="L20" s="1031"/>
      <c r="M20" s="1032" t="s">
        <v>522</v>
      </c>
      <c r="N20" s="1033"/>
      <c r="O20" s="1033"/>
      <c r="P20" s="1033"/>
      <c r="Q20" s="1033"/>
      <c r="R20" s="1033"/>
      <c r="S20" s="1033"/>
      <c r="T20" s="1033"/>
      <c r="U20" s="1033"/>
      <c r="V20" s="1033"/>
      <c r="W20" s="1034"/>
      <c r="X20" s="1035"/>
      <c r="Y20" s="170"/>
      <c r="Z20" s="170"/>
      <c r="AA20" s="170"/>
    </row>
    <row r="21" spans="1:28" ht="20.100000000000001" customHeight="1" thickBot="1">
      <c r="A21" s="170"/>
      <c r="B21" s="175"/>
      <c r="C21" s="1030" t="s">
        <v>173</v>
      </c>
      <c r="D21" s="1030"/>
      <c r="E21" s="1030"/>
      <c r="F21" s="1030"/>
      <c r="G21" s="1030"/>
      <c r="H21" s="1030"/>
      <c r="I21" s="1030"/>
      <c r="J21" s="1030"/>
      <c r="K21" s="1030"/>
      <c r="L21" s="1031"/>
      <c r="M21" s="1026" t="s">
        <v>523</v>
      </c>
      <c r="N21" s="1027"/>
      <c r="O21" s="1027"/>
      <c r="P21" s="1027"/>
      <c r="Q21" s="1027"/>
      <c r="R21" s="1027"/>
      <c r="S21" s="1027"/>
      <c r="T21" s="1027"/>
      <c r="U21" s="1027"/>
      <c r="V21" s="1027"/>
      <c r="W21" s="1028"/>
      <c r="X21" s="1029"/>
      <c r="Y21" s="170"/>
      <c r="Z21" s="170"/>
      <c r="AA21" s="170"/>
    </row>
    <row r="22" spans="1:28" ht="20.100000000000001" customHeight="1">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row>
    <row r="23" spans="1:28" ht="20.100000000000001" customHeight="1">
      <c r="A23" s="851" t="s">
        <v>563</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row>
    <row r="24" spans="1:28" ht="20.100000000000001" customHeight="1">
      <c r="A24" s="170"/>
      <c r="B24" s="852" t="s">
        <v>465</v>
      </c>
      <c r="C24" s="170"/>
      <c r="D24" s="170"/>
      <c r="E24" s="170"/>
      <c r="F24" s="170"/>
      <c r="G24" s="170"/>
      <c r="H24" s="170"/>
      <c r="I24" s="170"/>
      <c r="J24" s="170"/>
      <c r="K24" s="170"/>
      <c r="L24" s="170"/>
      <c r="M24" s="170"/>
      <c r="N24" s="170"/>
      <c r="O24" s="170"/>
      <c r="P24" s="170"/>
      <c r="Q24" s="170"/>
      <c r="R24" s="170"/>
      <c r="S24" s="170"/>
      <c r="T24" s="170"/>
      <c r="U24" s="170"/>
      <c r="V24" s="170"/>
      <c r="W24" s="170"/>
      <c r="X24" s="176"/>
      <c r="Y24" s="170"/>
      <c r="Z24" s="170"/>
      <c r="AA24" s="170"/>
    </row>
    <row r="25" spans="1:28" ht="72" customHeight="1">
      <c r="A25" s="170"/>
      <c r="B25" s="1019" t="s">
        <v>564</v>
      </c>
      <c r="C25" s="1019"/>
      <c r="D25" s="1019"/>
      <c r="E25" s="1019"/>
      <c r="F25" s="1019"/>
      <c r="G25" s="1019"/>
      <c r="H25" s="1019"/>
      <c r="I25" s="1019"/>
      <c r="J25" s="1019"/>
      <c r="K25" s="1019"/>
      <c r="L25" s="1019"/>
      <c r="M25" s="1019"/>
      <c r="N25" s="1019"/>
      <c r="O25" s="1019"/>
      <c r="P25" s="1019"/>
      <c r="Q25" s="1019"/>
      <c r="R25" s="1019"/>
      <c r="S25" s="1019"/>
      <c r="T25" s="1019"/>
      <c r="U25" s="1019"/>
      <c r="V25" s="1019"/>
      <c r="W25" s="1019"/>
      <c r="X25" s="1019"/>
      <c r="Y25" s="1019"/>
      <c r="Z25" s="1019"/>
      <c r="AA25" s="1019"/>
      <c r="AB25" s="1019"/>
    </row>
    <row r="26" spans="1:28" ht="27" customHeight="1">
      <c r="A26" s="170"/>
      <c r="B26" s="1058" t="s">
        <v>120</v>
      </c>
      <c r="C26" s="1060" t="s">
        <v>121</v>
      </c>
      <c r="D26" s="1060"/>
      <c r="E26" s="1060"/>
      <c r="F26" s="1060"/>
      <c r="G26" s="1060"/>
      <c r="H26" s="1060"/>
      <c r="I26" s="1060"/>
      <c r="J26" s="1060"/>
      <c r="K26" s="1060"/>
      <c r="L26" s="1061"/>
      <c r="M26" s="1066" t="s">
        <v>125</v>
      </c>
      <c r="N26" s="1060"/>
      <c r="O26" s="1060"/>
      <c r="P26" s="1060"/>
      <c r="Q26" s="1061"/>
      <c r="R26" s="1070" t="s">
        <v>216</v>
      </c>
      <c r="S26" s="1071"/>
      <c r="T26" s="1071"/>
      <c r="U26" s="1071"/>
      <c r="V26" s="1071"/>
      <c r="W26" s="1072"/>
      <c r="X26" s="1058" t="s">
        <v>126</v>
      </c>
      <c r="Y26" s="1058" t="s">
        <v>127</v>
      </c>
      <c r="Z26" s="1041" t="s">
        <v>412</v>
      </c>
      <c r="AA26" s="1041" t="s">
        <v>131</v>
      </c>
      <c r="AB26" s="1041" t="s">
        <v>411</v>
      </c>
    </row>
    <row r="27" spans="1:28" ht="27" customHeight="1" thickBot="1">
      <c r="A27" s="170"/>
      <c r="B27" s="1059"/>
      <c r="C27" s="1062"/>
      <c r="D27" s="1062"/>
      <c r="E27" s="1062"/>
      <c r="F27" s="1062"/>
      <c r="G27" s="1062"/>
      <c r="H27" s="1062"/>
      <c r="I27" s="1062"/>
      <c r="J27" s="1062"/>
      <c r="K27" s="1062"/>
      <c r="L27" s="1063"/>
      <c r="M27" s="1067"/>
      <c r="N27" s="1062"/>
      <c r="O27" s="1062"/>
      <c r="P27" s="1062"/>
      <c r="Q27" s="1063"/>
      <c r="R27" s="1064" t="s">
        <v>219</v>
      </c>
      <c r="S27" s="1065"/>
      <c r="T27" s="1065"/>
      <c r="U27" s="1065"/>
      <c r="V27" s="1065"/>
      <c r="W27" s="177" t="s">
        <v>220</v>
      </c>
      <c r="X27" s="1069"/>
      <c r="Y27" s="1069"/>
      <c r="Z27" s="1042"/>
      <c r="AA27" s="1042"/>
      <c r="AB27" s="1042"/>
    </row>
    <row r="28" spans="1:28" ht="37.5" customHeight="1">
      <c r="A28" s="170"/>
      <c r="B28" s="171">
        <v>1</v>
      </c>
      <c r="C28" s="880">
        <v>1</v>
      </c>
      <c r="D28" s="881">
        <v>3</v>
      </c>
      <c r="E28" s="881">
        <v>3</v>
      </c>
      <c r="F28" s="881">
        <v>4</v>
      </c>
      <c r="G28" s="881">
        <v>5</v>
      </c>
      <c r="H28" s="881">
        <v>6</v>
      </c>
      <c r="I28" s="881">
        <v>7</v>
      </c>
      <c r="J28" s="881">
        <v>8</v>
      </c>
      <c r="K28" s="881">
        <v>9</v>
      </c>
      <c r="L28" s="882">
        <v>1</v>
      </c>
      <c r="M28" s="1044" t="s">
        <v>541</v>
      </c>
      <c r="N28" s="1044"/>
      <c r="O28" s="1044"/>
      <c r="P28" s="1044"/>
      <c r="Q28" s="1044"/>
      <c r="R28" s="1044" t="s">
        <v>541</v>
      </c>
      <c r="S28" s="1044"/>
      <c r="T28" s="1044"/>
      <c r="U28" s="1044"/>
      <c r="V28" s="1044"/>
      <c r="W28" s="883" t="s">
        <v>542</v>
      </c>
      <c r="X28" s="884" t="s">
        <v>543</v>
      </c>
      <c r="Y28" s="884" t="s">
        <v>544</v>
      </c>
      <c r="Z28" s="890">
        <v>250000</v>
      </c>
      <c r="AA28" s="891">
        <v>11.4</v>
      </c>
      <c r="AB28" s="666"/>
    </row>
    <row r="29" spans="1:28" ht="37.5" customHeight="1">
      <c r="A29" s="170"/>
      <c r="B29" s="171">
        <f>B28+1</f>
        <v>2</v>
      </c>
      <c r="C29" s="885">
        <v>1</v>
      </c>
      <c r="D29" s="886">
        <v>3</v>
      </c>
      <c r="E29" s="886">
        <v>3</v>
      </c>
      <c r="F29" s="886">
        <v>4</v>
      </c>
      <c r="G29" s="886">
        <v>5</v>
      </c>
      <c r="H29" s="886">
        <v>6</v>
      </c>
      <c r="I29" s="886">
        <v>7</v>
      </c>
      <c r="J29" s="886">
        <v>8</v>
      </c>
      <c r="K29" s="886">
        <v>9</v>
      </c>
      <c r="L29" s="887">
        <v>2</v>
      </c>
      <c r="M29" s="1043" t="s">
        <v>541</v>
      </c>
      <c r="N29" s="1043"/>
      <c r="O29" s="1043"/>
      <c r="P29" s="1043"/>
      <c r="Q29" s="1043"/>
      <c r="R29" s="1043" t="s">
        <v>541</v>
      </c>
      <c r="S29" s="1043"/>
      <c r="T29" s="1043"/>
      <c r="U29" s="1043"/>
      <c r="V29" s="1043"/>
      <c r="W29" s="888" t="s">
        <v>545</v>
      </c>
      <c r="X29" s="889" t="s">
        <v>546</v>
      </c>
      <c r="Y29" s="889" t="s">
        <v>547</v>
      </c>
      <c r="Z29" s="892">
        <v>400000</v>
      </c>
      <c r="AA29" s="893">
        <v>10.9</v>
      </c>
      <c r="AB29" s="667"/>
    </row>
    <row r="30" spans="1:28" ht="37.5" customHeight="1">
      <c r="A30" s="170"/>
      <c r="B30" s="171">
        <f t="shared" ref="B30:B66" si="0">B29+1</f>
        <v>3</v>
      </c>
      <c r="C30" s="885">
        <v>1</v>
      </c>
      <c r="D30" s="886">
        <v>3</v>
      </c>
      <c r="E30" s="886">
        <v>3</v>
      </c>
      <c r="F30" s="886">
        <v>4</v>
      </c>
      <c r="G30" s="886">
        <v>5</v>
      </c>
      <c r="H30" s="886">
        <v>6</v>
      </c>
      <c r="I30" s="886">
        <v>7</v>
      </c>
      <c r="J30" s="886">
        <v>8</v>
      </c>
      <c r="K30" s="886">
        <v>9</v>
      </c>
      <c r="L30" s="887">
        <v>3</v>
      </c>
      <c r="M30" s="1043" t="s">
        <v>548</v>
      </c>
      <c r="N30" s="1043"/>
      <c r="O30" s="1043"/>
      <c r="P30" s="1043"/>
      <c r="Q30" s="1043"/>
      <c r="R30" s="1043" t="s">
        <v>541</v>
      </c>
      <c r="S30" s="1043"/>
      <c r="T30" s="1043"/>
      <c r="U30" s="1043"/>
      <c r="V30" s="1043"/>
      <c r="W30" s="888" t="s">
        <v>548</v>
      </c>
      <c r="X30" s="889" t="s">
        <v>549</v>
      </c>
      <c r="Y30" s="889" t="s">
        <v>550</v>
      </c>
      <c r="Z30" s="892">
        <v>400000</v>
      </c>
      <c r="AA30" s="893">
        <v>11.4</v>
      </c>
      <c r="AB30" s="667"/>
    </row>
    <row r="31" spans="1:28" ht="37.5" customHeight="1">
      <c r="A31" s="170"/>
      <c r="B31" s="171">
        <f t="shared" si="0"/>
        <v>4</v>
      </c>
      <c r="C31" s="885">
        <v>1</v>
      </c>
      <c r="D31" s="886">
        <v>1</v>
      </c>
      <c r="E31" s="886">
        <v>3</v>
      </c>
      <c r="F31" s="886">
        <v>4</v>
      </c>
      <c r="G31" s="886">
        <v>5</v>
      </c>
      <c r="H31" s="886">
        <v>6</v>
      </c>
      <c r="I31" s="886">
        <v>7</v>
      </c>
      <c r="J31" s="886">
        <v>8</v>
      </c>
      <c r="K31" s="886">
        <v>9</v>
      </c>
      <c r="L31" s="887">
        <v>4</v>
      </c>
      <c r="M31" s="1043" t="s">
        <v>551</v>
      </c>
      <c r="N31" s="1043"/>
      <c r="O31" s="1043"/>
      <c r="P31" s="1043"/>
      <c r="Q31" s="1043"/>
      <c r="R31" s="1043" t="s">
        <v>551</v>
      </c>
      <c r="S31" s="1043"/>
      <c r="T31" s="1043"/>
      <c r="U31" s="1043"/>
      <c r="V31" s="1043"/>
      <c r="W31" s="888" t="s">
        <v>552</v>
      </c>
      <c r="X31" s="889" t="s">
        <v>553</v>
      </c>
      <c r="Y31" s="889" t="s">
        <v>26</v>
      </c>
      <c r="Z31" s="892">
        <v>2000000</v>
      </c>
      <c r="AA31" s="893">
        <v>10.68</v>
      </c>
      <c r="AB31" s="667"/>
    </row>
    <row r="32" spans="1:28" ht="37.5" customHeight="1">
      <c r="A32" s="170"/>
      <c r="B32" s="171">
        <f t="shared" si="0"/>
        <v>5</v>
      </c>
      <c r="C32" s="885">
        <v>1</v>
      </c>
      <c r="D32" s="886">
        <v>4</v>
      </c>
      <c r="E32" s="886">
        <v>3</v>
      </c>
      <c r="F32" s="886">
        <v>4</v>
      </c>
      <c r="G32" s="886">
        <v>5</v>
      </c>
      <c r="H32" s="886">
        <v>6</v>
      </c>
      <c r="I32" s="886">
        <v>7</v>
      </c>
      <c r="J32" s="886">
        <v>8</v>
      </c>
      <c r="K32" s="886">
        <v>9</v>
      </c>
      <c r="L32" s="887">
        <v>5</v>
      </c>
      <c r="M32" s="1043" t="s">
        <v>554</v>
      </c>
      <c r="N32" s="1043"/>
      <c r="O32" s="1043"/>
      <c r="P32" s="1043"/>
      <c r="Q32" s="1043"/>
      <c r="R32" s="1043" t="s">
        <v>555</v>
      </c>
      <c r="S32" s="1043"/>
      <c r="T32" s="1043"/>
      <c r="U32" s="1043"/>
      <c r="V32" s="1043"/>
      <c r="W32" s="888" t="s">
        <v>554</v>
      </c>
      <c r="X32" s="889" t="s">
        <v>556</v>
      </c>
      <c r="Y32" s="889" t="s">
        <v>557</v>
      </c>
      <c r="Z32" s="892">
        <v>400000</v>
      </c>
      <c r="AA32" s="893">
        <v>10.88</v>
      </c>
      <c r="AB32" s="667"/>
    </row>
    <row r="33" spans="1:28" ht="37.5" customHeight="1">
      <c r="A33" s="170"/>
      <c r="B33" s="171">
        <f t="shared" si="0"/>
        <v>6</v>
      </c>
      <c r="C33" s="885">
        <v>1</v>
      </c>
      <c r="D33" s="886">
        <v>2</v>
      </c>
      <c r="E33" s="886">
        <v>3</v>
      </c>
      <c r="F33" s="886">
        <v>4</v>
      </c>
      <c r="G33" s="886">
        <v>5</v>
      </c>
      <c r="H33" s="886">
        <v>6</v>
      </c>
      <c r="I33" s="886">
        <v>7</v>
      </c>
      <c r="J33" s="886">
        <v>8</v>
      </c>
      <c r="K33" s="886">
        <v>9</v>
      </c>
      <c r="L33" s="887">
        <v>6</v>
      </c>
      <c r="M33" s="1043" t="s">
        <v>558</v>
      </c>
      <c r="N33" s="1043"/>
      <c r="O33" s="1043"/>
      <c r="P33" s="1043"/>
      <c r="Q33" s="1043"/>
      <c r="R33" s="1036" t="s">
        <v>558</v>
      </c>
      <c r="S33" s="1037"/>
      <c r="T33" s="1037"/>
      <c r="U33" s="1037"/>
      <c r="V33" s="1038"/>
      <c r="W33" s="888" t="s">
        <v>559</v>
      </c>
      <c r="X33" s="889" t="s">
        <v>560</v>
      </c>
      <c r="Y33" s="889" t="s">
        <v>27</v>
      </c>
      <c r="Z33" s="892">
        <v>2800000</v>
      </c>
      <c r="AA33" s="893">
        <v>10.68</v>
      </c>
      <c r="AB33" s="667"/>
    </row>
    <row r="34" spans="1:28" ht="37.5" customHeight="1">
      <c r="A34" s="170"/>
      <c r="B34" s="171">
        <f t="shared" si="0"/>
        <v>7</v>
      </c>
      <c r="C34" s="885">
        <v>1</v>
      </c>
      <c r="D34" s="886">
        <v>2</v>
      </c>
      <c r="E34" s="886">
        <v>3</v>
      </c>
      <c r="F34" s="886">
        <v>4</v>
      </c>
      <c r="G34" s="886">
        <v>5</v>
      </c>
      <c r="H34" s="886">
        <v>6</v>
      </c>
      <c r="I34" s="886">
        <v>7</v>
      </c>
      <c r="J34" s="886">
        <v>8</v>
      </c>
      <c r="K34" s="886">
        <v>9</v>
      </c>
      <c r="L34" s="887">
        <v>6</v>
      </c>
      <c r="M34" s="1043" t="s">
        <v>558</v>
      </c>
      <c r="N34" s="1043"/>
      <c r="O34" s="1043"/>
      <c r="P34" s="1043"/>
      <c r="Q34" s="1043"/>
      <c r="R34" s="1036" t="s">
        <v>558</v>
      </c>
      <c r="S34" s="1037"/>
      <c r="T34" s="1037"/>
      <c r="U34" s="1037"/>
      <c r="V34" s="1038"/>
      <c r="W34" s="888" t="s">
        <v>559</v>
      </c>
      <c r="X34" s="889" t="s">
        <v>560</v>
      </c>
      <c r="Y34" s="889" t="s">
        <v>561</v>
      </c>
      <c r="Z34" s="892">
        <v>300000</v>
      </c>
      <c r="AA34" s="893">
        <v>10.68</v>
      </c>
      <c r="AB34" s="667"/>
    </row>
    <row r="35" spans="1:28" ht="37.5" customHeight="1">
      <c r="A35" s="170"/>
      <c r="B35" s="171">
        <f t="shared" si="0"/>
        <v>8</v>
      </c>
      <c r="C35" s="178"/>
      <c r="D35" s="179"/>
      <c r="E35" s="179"/>
      <c r="F35" s="179"/>
      <c r="G35" s="179"/>
      <c r="H35" s="179"/>
      <c r="I35" s="179"/>
      <c r="J35" s="179"/>
      <c r="K35" s="179"/>
      <c r="L35" s="180"/>
      <c r="M35" s="1020"/>
      <c r="N35" s="1020"/>
      <c r="O35" s="1020"/>
      <c r="P35" s="1020"/>
      <c r="Q35" s="1020"/>
      <c r="R35" s="1021"/>
      <c r="S35" s="1022"/>
      <c r="T35" s="1022"/>
      <c r="U35" s="1022"/>
      <c r="V35" s="1023"/>
      <c r="W35" s="181"/>
      <c r="X35" s="182"/>
      <c r="Y35" s="182"/>
      <c r="Z35" s="669"/>
      <c r="AA35" s="665"/>
      <c r="AB35" s="668"/>
    </row>
    <row r="36" spans="1:28" ht="37.5" customHeight="1">
      <c r="A36" s="170"/>
      <c r="B36" s="171">
        <f t="shared" si="0"/>
        <v>9</v>
      </c>
      <c r="C36" s="178"/>
      <c r="D36" s="179"/>
      <c r="E36" s="179"/>
      <c r="F36" s="179"/>
      <c r="G36" s="179"/>
      <c r="H36" s="179"/>
      <c r="I36" s="179"/>
      <c r="J36" s="179"/>
      <c r="K36" s="179"/>
      <c r="L36" s="180"/>
      <c r="M36" s="1020"/>
      <c r="N36" s="1020"/>
      <c r="O36" s="1020"/>
      <c r="P36" s="1020"/>
      <c r="Q36" s="1020"/>
      <c r="R36" s="1021"/>
      <c r="S36" s="1022"/>
      <c r="T36" s="1022"/>
      <c r="U36" s="1022"/>
      <c r="V36" s="1023"/>
      <c r="W36" s="181"/>
      <c r="X36" s="182"/>
      <c r="Y36" s="182"/>
      <c r="Z36" s="669"/>
      <c r="AA36" s="665"/>
      <c r="AB36" s="668"/>
    </row>
    <row r="37" spans="1:28" ht="37.5" customHeight="1">
      <c r="A37" s="170"/>
      <c r="B37" s="171">
        <f t="shared" si="0"/>
        <v>10</v>
      </c>
      <c r="C37" s="178"/>
      <c r="D37" s="179"/>
      <c r="E37" s="179"/>
      <c r="F37" s="179"/>
      <c r="G37" s="179"/>
      <c r="H37" s="179"/>
      <c r="I37" s="179"/>
      <c r="J37" s="179"/>
      <c r="K37" s="179"/>
      <c r="L37" s="180"/>
      <c r="M37" s="1020"/>
      <c r="N37" s="1020"/>
      <c r="O37" s="1020"/>
      <c r="P37" s="1020"/>
      <c r="Q37" s="1020"/>
      <c r="R37" s="1021"/>
      <c r="S37" s="1022"/>
      <c r="T37" s="1022"/>
      <c r="U37" s="1022"/>
      <c r="V37" s="1023"/>
      <c r="W37" s="181"/>
      <c r="X37" s="182"/>
      <c r="Y37" s="182"/>
      <c r="Z37" s="669"/>
      <c r="AA37" s="665"/>
      <c r="AB37" s="668"/>
    </row>
    <row r="38" spans="1:28" ht="37.5" customHeight="1">
      <c r="A38" s="170"/>
      <c r="B38" s="171">
        <f t="shared" si="0"/>
        <v>11</v>
      </c>
      <c r="C38" s="178"/>
      <c r="D38" s="179"/>
      <c r="E38" s="179"/>
      <c r="F38" s="179"/>
      <c r="G38" s="179"/>
      <c r="H38" s="179"/>
      <c r="I38" s="179"/>
      <c r="J38" s="179"/>
      <c r="K38" s="179"/>
      <c r="L38" s="180"/>
      <c r="M38" s="1020"/>
      <c r="N38" s="1020"/>
      <c r="O38" s="1020"/>
      <c r="P38" s="1020"/>
      <c r="Q38" s="1020"/>
      <c r="R38" s="1021"/>
      <c r="S38" s="1022"/>
      <c r="T38" s="1022"/>
      <c r="U38" s="1022"/>
      <c r="V38" s="1023"/>
      <c r="W38" s="181"/>
      <c r="X38" s="182"/>
      <c r="Y38" s="182"/>
      <c r="Z38" s="669"/>
      <c r="AA38" s="665"/>
      <c r="AB38" s="668"/>
    </row>
    <row r="39" spans="1:28" ht="37.5" customHeight="1">
      <c r="A39" s="170"/>
      <c r="B39" s="171">
        <f t="shared" si="0"/>
        <v>12</v>
      </c>
      <c r="C39" s="178"/>
      <c r="D39" s="179"/>
      <c r="E39" s="179"/>
      <c r="F39" s="179"/>
      <c r="G39" s="179"/>
      <c r="H39" s="179"/>
      <c r="I39" s="179"/>
      <c r="J39" s="179"/>
      <c r="K39" s="179"/>
      <c r="L39" s="180"/>
      <c r="M39" s="1020"/>
      <c r="N39" s="1020"/>
      <c r="O39" s="1020"/>
      <c r="P39" s="1020"/>
      <c r="Q39" s="1020"/>
      <c r="R39" s="1021"/>
      <c r="S39" s="1022"/>
      <c r="T39" s="1022"/>
      <c r="U39" s="1022"/>
      <c r="V39" s="1023"/>
      <c r="W39" s="181"/>
      <c r="X39" s="182"/>
      <c r="Y39" s="182"/>
      <c r="Z39" s="669"/>
      <c r="AA39" s="665"/>
      <c r="AB39" s="668"/>
    </row>
    <row r="40" spans="1:28" ht="37.5" customHeight="1">
      <c r="A40" s="170"/>
      <c r="B40" s="171">
        <f t="shared" si="0"/>
        <v>13</v>
      </c>
      <c r="C40" s="178"/>
      <c r="D40" s="179"/>
      <c r="E40" s="179"/>
      <c r="F40" s="179"/>
      <c r="G40" s="179"/>
      <c r="H40" s="179"/>
      <c r="I40" s="179"/>
      <c r="J40" s="179"/>
      <c r="K40" s="179"/>
      <c r="L40" s="180"/>
      <c r="M40" s="1020"/>
      <c r="N40" s="1020"/>
      <c r="O40" s="1020"/>
      <c r="P40" s="1020"/>
      <c r="Q40" s="1020"/>
      <c r="R40" s="1021"/>
      <c r="S40" s="1022"/>
      <c r="T40" s="1022"/>
      <c r="U40" s="1022"/>
      <c r="V40" s="1023"/>
      <c r="W40" s="181"/>
      <c r="X40" s="182"/>
      <c r="Y40" s="182"/>
      <c r="Z40" s="669"/>
      <c r="AA40" s="665"/>
      <c r="AB40" s="668"/>
    </row>
    <row r="41" spans="1:28" ht="37.5" customHeight="1">
      <c r="A41" s="170"/>
      <c r="B41" s="171">
        <f t="shared" si="0"/>
        <v>14</v>
      </c>
      <c r="C41" s="178"/>
      <c r="D41" s="179"/>
      <c r="E41" s="179"/>
      <c r="F41" s="179"/>
      <c r="G41" s="179"/>
      <c r="H41" s="179"/>
      <c r="I41" s="179"/>
      <c r="J41" s="179"/>
      <c r="K41" s="179"/>
      <c r="L41" s="180"/>
      <c r="M41" s="1020"/>
      <c r="N41" s="1020"/>
      <c r="O41" s="1020"/>
      <c r="P41" s="1020"/>
      <c r="Q41" s="1020"/>
      <c r="R41" s="1021"/>
      <c r="S41" s="1022"/>
      <c r="T41" s="1022"/>
      <c r="U41" s="1022"/>
      <c r="V41" s="1023"/>
      <c r="W41" s="181"/>
      <c r="X41" s="182"/>
      <c r="Y41" s="182"/>
      <c r="Z41" s="669"/>
      <c r="AA41" s="665"/>
      <c r="AB41" s="668"/>
    </row>
    <row r="42" spans="1:28" ht="37.5" customHeight="1">
      <c r="A42" s="170"/>
      <c r="B42" s="171">
        <f t="shared" si="0"/>
        <v>15</v>
      </c>
      <c r="C42" s="178"/>
      <c r="D42" s="179"/>
      <c r="E42" s="179"/>
      <c r="F42" s="179"/>
      <c r="G42" s="179"/>
      <c r="H42" s="179"/>
      <c r="I42" s="179"/>
      <c r="J42" s="179"/>
      <c r="K42" s="179"/>
      <c r="L42" s="180"/>
      <c r="M42" s="1020"/>
      <c r="N42" s="1020"/>
      <c r="O42" s="1020"/>
      <c r="P42" s="1020"/>
      <c r="Q42" s="1020"/>
      <c r="R42" s="1021"/>
      <c r="S42" s="1022"/>
      <c r="T42" s="1022"/>
      <c r="U42" s="1022"/>
      <c r="V42" s="1023"/>
      <c r="W42" s="181"/>
      <c r="X42" s="182"/>
      <c r="Y42" s="182"/>
      <c r="Z42" s="669"/>
      <c r="AA42" s="665"/>
      <c r="AB42" s="668"/>
    </row>
    <row r="43" spans="1:28" ht="37.5" customHeight="1">
      <c r="A43" s="170"/>
      <c r="B43" s="171">
        <f t="shared" si="0"/>
        <v>16</v>
      </c>
      <c r="C43" s="178"/>
      <c r="D43" s="179"/>
      <c r="E43" s="179"/>
      <c r="F43" s="179"/>
      <c r="G43" s="179"/>
      <c r="H43" s="179"/>
      <c r="I43" s="179"/>
      <c r="J43" s="179"/>
      <c r="K43" s="179"/>
      <c r="L43" s="180"/>
      <c r="M43" s="1020"/>
      <c r="N43" s="1020"/>
      <c r="O43" s="1020"/>
      <c r="P43" s="1020"/>
      <c r="Q43" s="1020"/>
      <c r="R43" s="1021"/>
      <c r="S43" s="1022"/>
      <c r="T43" s="1022"/>
      <c r="U43" s="1022"/>
      <c r="V43" s="1023"/>
      <c r="W43" s="181"/>
      <c r="X43" s="182"/>
      <c r="Y43" s="182"/>
      <c r="Z43" s="669"/>
      <c r="AA43" s="665"/>
      <c r="AB43" s="668"/>
    </row>
    <row r="44" spans="1:28" ht="37.5" customHeight="1">
      <c r="A44" s="170"/>
      <c r="B44" s="171">
        <f t="shared" si="0"/>
        <v>17</v>
      </c>
      <c r="C44" s="178"/>
      <c r="D44" s="179"/>
      <c r="E44" s="179"/>
      <c r="F44" s="179"/>
      <c r="G44" s="179"/>
      <c r="H44" s="179"/>
      <c r="I44" s="179"/>
      <c r="J44" s="179"/>
      <c r="K44" s="179"/>
      <c r="L44" s="180"/>
      <c r="M44" s="1020"/>
      <c r="N44" s="1020"/>
      <c r="O44" s="1020"/>
      <c r="P44" s="1020"/>
      <c r="Q44" s="1020"/>
      <c r="R44" s="1021"/>
      <c r="S44" s="1022"/>
      <c r="T44" s="1022"/>
      <c r="U44" s="1022"/>
      <c r="V44" s="1023"/>
      <c r="W44" s="181"/>
      <c r="X44" s="182"/>
      <c r="Y44" s="182"/>
      <c r="Z44" s="669"/>
      <c r="AA44" s="665"/>
      <c r="AB44" s="668"/>
    </row>
    <row r="45" spans="1:28" ht="37.5" customHeight="1">
      <c r="A45" s="170"/>
      <c r="B45" s="171">
        <f t="shared" si="0"/>
        <v>18</v>
      </c>
      <c r="C45" s="178"/>
      <c r="D45" s="179"/>
      <c r="E45" s="179"/>
      <c r="F45" s="179"/>
      <c r="G45" s="179"/>
      <c r="H45" s="179"/>
      <c r="I45" s="179"/>
      <c r="J45" s="179"/>
      <c r="K45" s="179"/>
      <c r="L45" s="180"/>
      <c r="M45" s="1020"/>
      <c r="N45" s="1020"/>
      <c r="O45" s="1020"/>
      <c r="P45" s="1020"/>
      <c r="Q45" s="1020"/>
      <c r="R45" s="1021"/>
      <c r="S45" s="1022"/>
      <c r="T45" s="1022"/>
      <c r="U45" s="1022"/>
      <c r="V45" s="1023"/>
      <c r="W45" s="181"/>
      <c r="X45" s="182"/>
      <c r="Y45" s="182"/>
      <c r="Z45" s="669"/>
      <c r="AA45" s="665"/>
      <c r="AB45" s="668"/>
    </row>
    <row r="46" spans="1:28" ht="37.5" customHeight="1">
      <c r="A46" s="170"/>
      <c r="B46" s="171">
        <f t="shared" si="0"/>
        <v>19</v>
      </c>
      <c r="C46" s="178"/>
      <c r="D46" s="179"/>
      <c r="E46" s="179"/>
      <c r="F46" s="179"/>
      <c r="G46" s="179"/>
      <c r="H46" s="179"/>
      <c r="I46" s="179"/>
      <c r="J46" s="179"/>
      <c r="K46" s="179"/>
      <c r="L46" s="180"/>
      <c r="M46" s="1020"/>
      <c r="N46" s="1020"/>
      <c r="O46" s="1020"/>
      <c r="P46" s="1020"/>
      <c r="Q46" s="1020"/>
      <c r="R46" s="1021"/>
      <c r="S46" s="1022"/>
      <c r="T46" s="1022"/>
      <c r="U46" s="1022"/>
      <c r="V46" s="1023"/>
      <c r="W46" s="181"/>
      <c r="X46" s="182"/>
      <c r="Y46" s="182"/>
      <c r="Z46" s="669"/>
      <c r="AA46" s="665"/>
      <c r="AB46" s="668"/>
    </row>
    <row r="47" spans="1:28" ht="37.5" customHeight="1">
      <c r="A47" s="170"/>
      <c r="B47" s="171">
        <f t="shared" si="0"/>
        <v>20</v>
      </c>
      <c r="C47" s="178"/>
      <c r="D47" s="179"/>
      <c r="E47" s="179"/>
      <c r="F47" s="179"/>
      <c r="G47" s="179"/>
      <c r="H47" s="179"/>
      <c r="I47" s="179"/>
      <c r="J47" s="179"/>
      <c r="K47" s="179"/>
      <c r="L47" s="180"/>
      <c r="M47" s="1020"/>
      <c r="N47" s="1020"/>
      <c r="O47" s="1020"/>
      <c r="P47" s="1020"/>
      <c r="Q47" s="1020"/>
      <c r="R47" s="1021"/>
      <c r="S47" s="1022"/>
      <c r="T47" s="1022"/>
      <c r="U47" s="1022"/>
      <c r="V47" s="1023"/>
      <c r="W47" s="181"/>
      <c r="X47" s="182"/>
      <c r="Y47" s="182"/>
      <c r="Z47" s="669"/>
      <c r="AA47" s="665"/>
      <c r="AB47" s="668"/>
    </row>
    <row r="48" spans="1:28" ht="37.5" customHeight="1">
      <c r="A48" s="170"/>
      <c r="B48" s="171">
        <f t="shared" si="0"/>
        <v>21</v>
      </c>
      <c r="C48" s="178"/>
      <c r="D48" s="179"/>
      <c r="E48" s="179"/>
      <c r="F48" s="179"/>
      <c r="G48" s="179"/>
      <c r="H48" s="179"/>
      <c r="I48" s="179"/>
      <c r="J48" s="179"/>
      <c r="K48" s="179"/>
      <c r="L48" s="180"/>
      <c r="M48" s="1020"/>
      <c r="N48" s="1020"/>
      <c r="O48" s="1020"/>
      <c r="P48" s="1020"/>
      <c r="Q48" s="1020"/>
      <c r="R48" s="1021"/>
      <c r="S48" s="1022"/>
      <c r="T48" s="1022"/>
      <c r="U48" s="1022"/>
      <c r="V48" s="1023"/>
      <c r="W48" s="181"/>
      <c r="X48" s="182"/>
      <c r="Y48" s="182"/>
      <c r="Z48" s="669"/>
      <c r="AA48" s="665"/>
      <c r="AB48" s="668"/>
    </row>
    <row r="49" spans="1:28" ht="37.5" customHeight="1">
      <c r="A49" s="170"/>
      <c r="B49" s="171">
        <f t="shared" si="0"/>
        <v>22</v>
      </c>
      <c r="C49" s="178"/>
      <c r="D49" s="179"/>
      <c r="E49" s="179"/>
      <c r="F49" s="179"/>
      <c r="G49" s="179"/>
      <c r="H49" s="179"/>
      <c r="I49" s="179"/>
      <c r="J49" s="179"/>
      <c r="K49" s="179"/>
      <c r="L49" s="180"/>
      <c r="M49" s="1020"/>
      <c r="N49" s="1020"/>
      <c r="O49" s="1020"/>
      <c r="P49" s="1020"/>
      <c r="Q49" s="1020"/>
      <c r="R49" s="1021"/>
      <c r="S49" s="1022"/>
      <c r="T49" s="1022"/>
      <c r="U49" s="1022"/>
      <c r="V49" s="1023"/>
      <c r="W49" s="181"/>
      <c r="X49" s="182"/>
      <c r="Y49" s="182"/>
      <c r="Z49" s="669"/>
      <c r="AA49" s="665"/>
      <c r="AB49" s="668"/>
    </row>
    <row r="50" spans="1:28" ht="37.5" customHeight="1">
      <c r="A50" s="170"/>
      <c r="B50" s="171">
        <f t="shared" si="0"/>
        <v>23</v>
      </c>
      <c r="C50" s="178"/>
      <c r="D50" s="179"/>
      <c r="E50" s="179"/>
      <c r="F50" s="179"/>
      <c r="G50" s="179"/>
      <c r="H50" s="179"/>
      <c r="I50" s="179"/>
      <c r="J50" s="179"/>
      <c r="K50" s="179"/>
      <c r="L50" s="180"/>
      <c r="M50" s="1020"/>
      <c r="N50" s="1020"/>
      <c r="O50" s="1020"/>
      <c r="P50" s="1020"/>
      <c r="Q50" s="1020"/>
      <c r="R50" s="1021"/>
      <c r="S50" s="1022"/>
      <c r="T50" s="1022"/>
      <c r="U50" s="1022"/>
      <c r="V50" s="1023"/>
      <c r="W50" s="181"/>
      <c r="X50" s="182"/>
      <c r="Y50" s="182"/>
      <c r="Z50" s="669"/>
      <c r="AA50" s="665"/>
      <c r="AB50" s="668"/>
    </row>
    <row r="51" spans="1:28" ht="37.5" customHeight="1">
      <c r="A51" s="170"/>
      <c r="B51" s="171">
        <f t="shared" si="0"/>
        <v>24</v>
      </c>
      <c r="C51" s="178"/>
      <c r="D51" s="179"/>
      <c r="E51" s="179"/>
      <c r="F51" s="179"/>
      <c r="G51" s="179"/>
      <c r="H51" s="179"/>
      <c r="I51" s="179"/>
      <c r="J51" s="179"/>
      <c r="K51" s="179"/>
      <c r="L51" s="180"/>
      <c r="M51" s="1020"/>
      <c r="N51" s="1020"/>
      <c r="O51" s="1020"/>
      <c r="P51" s="1020"/>
      <c r="Q51" s="1020"/>
      <c r="R51" s="1021"/>
      <c r="S51" s="1022"/>
      <c r="T51" s="1022"/>
      <c r="U51" s="1022"/>
      <c r="V51" s="1023"/>
      <c r="W51" s="181"/>
      <c r="X51" s="182"/>
      <c r="Y51" s="182"/>
      <c r="Z51" s="669"/>
      <c r="AA51" s="665"/>
      <c r="AB51" s="668"/>
    </row>
    <row r="52" spans="1:28" ht="37.5" customHeight="1">
      <c r="A52" s="170"/>
      <c r="B52" s="171">
        <f t="shared" si="0"/>
        <v>25</v>
      </c>
      <c r="C52" s="178"/>
      <c r="D52" s="179"/>
      <c r="E52" s="179"/>
      <c r="F52" s="179"/>
      <c r="G52" s="179"/>
      <c r="H52" s="179"/>
      <c r="I52" s="179"/>
      <c r="J52" s="179"/>
      <c r="K52" s="179"/>
      <c r="L52" s="180"/>
      <c r="M52" s="1020"/>
      <c r="N52" s="1020"/>
      <c r="O52" s="1020"/>
      <c r="P52" s="1020"/>
      <c r="Q52" s="1020"/>
      <c r="R52" s="1021"/>
      <c r="S52" s="1022"/>
      <c r="T52" s="1022"/>
      <c r="U52" s="1022"/>
      <c r="V52" s="1023"/>
      <c r="W52" s="181"/>
      <c r="X52" s="182"/>
      <c r="Y52" s="182"/>
      <c r="Z52" s="669"/>
      <c r="AA52" s="665"/>
      <c r="AB52" s="668"/>
    </row>
    <row r="53" spans="1:28" ht="37.5" customHeight="1">
      <c r="A53" s="170"/>
      <c r="B53" s="171">
        <f t="shared" si="0"/>
        <v>26</v>
      </c>
      <c r="C53" s="178"/>
      <c r="D53" s="179"/>
      <c r="E53" s="179"/>
      <c r="F53" s="179"/>
      <c r="G53" s="179"/>
      <c r="H53" s="179"/>
      <c r="I53" s="179"/>
      <c r="J53" s="179"/>
      <c r="K53" s="179"/>
      <c r="L53" s="180"/>
      <c r="M53" s="1020"/>
      <c r="N53" s="1020"/>
      <c r="O53" s="1020"/>
      <c r="P53" s="1020"/>
      <c r="Q53" s="1020"/>
      <c r="R53" s="1021"/>
      <c r="S53" s="1022"/>
      <c r="T53" s="1022"/>
      <c r="U53" s="1022"/>
      <c r="V53" s="1023"/>
      <c r="W53" s="181"/>
      <c r="X53" s="182"/>
      <c r="Y53" s="182"/>
      <c r="Z53" s="669"/>
      <c r="AA53" s="665"/>
      <c r="AB53" s="668"/>
    </row>
    <row r="54" spans="1:28" ht="37.5" customHeight="1">
      <c r="A54" s="170"/>
      <c r="B54" s="171">
        <f t="shared" si="0"/>
        <v>27</v>
      </c>
      <c r="C54" s="178"/>
      <c r="D54" s="179"/>
      <c r="E54" s="179"/>
      <c r="F54" s="179"/>
      <c r="G54" s="179"/>
      <c r="H54" s="179"/>
      <c r="I54" s="179"/>
      <c r="J54" s="179"/>
      <c r="K54" s="179"/>
      <c r="L54" s="180"/>
      <c r="M54" s="1020"/>
      <c r="N54" s="1020"/>
      <c r="O54" s="1020"/>
      <c r="P54" s="1020"/>
      <c r="Q54" s="1020"/>
      <c r="R54" s="1021"/>
      <c r="S54" s="1022"/>
      <c r="T54" s="1022"/>
      <c r="U54" s="1022"/>
      <c r="V54" s="1023"/>
      <c r="W54" s="181"/>
      <c r="X54" s="182"/>
      <c r="Y54" s="182"/>
      <c r="Z54" s="669"/>
      <c r="AA54" s="665"/>
      <c r="AB54" s="668"/>
    </row>
    <row r="55" spans="1:28" ht="37.5" customHeight="1">
      <c r="A55" s="170"/>
      <c r="B55" s="171">
        <f t="shared" si="0"/>
        <v>28</v>
      </c>
      <c r="C55" s="178"/>
      <c r="D55" s="179"/>
      <c r="E55" s="179"/>
      <c r="F55" s="179"/>
      <c r="G55" s="179"/>
      <c r="H55" s="179"/>
      <c r="I55" s="179"/>
      <c r="J55" s="179"/>
      <c r="K55" s="179"/>
      <c r="L55" s="180"/>
      <c r="M55" s="1020"/>
      <c r="N55" s="1020"/>
      <c r="O55" s="1020"/>
      <c r="P55" s="1020"/>
      <c r="Q55" s="1020"/>
      <c r="R55" s="1021"/>
      <c r="S55" s="1022"/>
      <c r="T55" s="1022"/>
      <c r="U55" s="1022"/>
      <c r="V55" s="1023"/>
      <c r="W55" s="181"/>
      <c r="X55" s="182"/>
      <c r="Y55" s="182"/>
      <c r="Z55" s="669"/>
      <c r="AA55" s="665"/>
      <c r="AB55" s="668"/>
    </row>
    <row r="56" spans="1:28" ht="37.5" customHeight="1">
      <c r="A56" s="170"/>
      <c r="B56" s="171">
        <f t="shared" si="0"/>
        <v>29</v>
      </c>
      <c r="C56" s="178"/>
      <c r="D56" s="179"/>
      <c r="E56" s="179"/>
      <c r="F56" s="179"/>
      <c r="G56" s="179"/>
      <c r="H56" s="179"/>
      <c r="I56" s="179"/>
      <c r="J56" s="179"/>
      <c r="K56" s="179"/>
      <c r="L56" s="180"/>
      <c r="M56" s="1020"/>
      <c r="N56" s="1020"/>
      <c r="O56" s="1020"/>
      <c r="P56" s="1020"/>
      <c r="Q56" s="1020"/>
      <c r="R56" s="1021"/>
      <c r="S56" s="1022"/>
      <c r="T56" s="1022"/>
      <c r="U56" s="1022"/>
      <c r="V56" s="1023"/>
      <c r="W56" s="181"/>
      <c r="X56" s="182"/>
      <c r="Y56" s="182"/>
      <c r="Z56" s="669"/>
      <c r="AA56" s="665"/>
      <c r="AB56" s="668"/>
    </row>
    <row r="57" spans="1:28" ht="37.5" customHeight="1">
      <c r="A57" s="170"/>
      <c r="B57" s="171">
        <f t="shared" si="0"/>
        <v>30</v>
      </c>
      <c r="C57" s="178"/>
      <c r="D57" s="179"/>
      <c r="E57" s="179"/>
      <c r="F57" s="179"/>
      <c r="G57" s="179"/>
      <c r="H57" s="179"/>
      <c r="I57" s="179"/>
      <c r="J57" s="179"/>
      <c r="K57" s="179"/>
      <c r="L57" s="180"/>
      <c r="M57" s="1020"/>
      <c r="N57" s="1020"/>
      <c r="O57" s="1020"/>
      <c r="P57" s="1020"/>
      <c r="Q57" s="1020"/>
      <c r="R57" s="1021"/>
      <c r="S57" s="1022"/>
      <c r="T57" s="1022"/>
      <c r="U57" s="1022"/>
      <c r="V57" s="1023"/>
      <c r="W57" s="181"/>
      <c r="X57" s="182"/>
      <c r="Y57" s="182"/>
      <c r="Z57" s="669"/>
      <c r="AA57" s="665"/>
      <c r="AB57" s="668"/>
    </row>
    <row r="58" spans="1:28" ht="37.5" customHeight="1">
      <c r="A58" s="170"/>
      <c r="B58" s="171">
        <f t="shared" si="0"/>
        <v>31</v>
      </c>
      <c r="C58" s="178"/>
      <c r="D58" s="179"/>
      <c r="E58" s="179"/>
      <c r="F58" s="179"/>
      <c r="G58" s="179"/>
      <c r="H58" s="179"/>
      <c r="I58" s="179"/>
      <c r="J58" s="179"/>
      <c r="K58" s="179"/>
      <c r="L58" s="180"/>
      <c r="M58" s="1020"/>
      <c r="N58" s="1020"/>
      <c r="O58" s="1020"/>
      <c r="P58" s="1020"/>
      <c r="Q58" s="1020"/>
      <c r="R58" s="1021"/>
      <c r="S58" s="1022"/>
      <c r="T58" s="1022"/>
      <c r="U58" s="1022"/>
      <c r="V58" s="1023"/>
      <c r="W58" s="181"/>
      <c r="X58" s="182"/>
      <c r="Y58" s="182"/>
      <c r="Z58" s="669"/>
      <c r="AA58" s="665"/>
      <c r="AB58" s="668"/>
    </row>
    <row r="59" spans="1:28" ht="37.5" customHeight="1">
      <c r="A59" s="170"/>
      <c r="B59" s="171">
        <f t="shared" si="0"/>
        <v>32</v>
      </c>
      <c r="C59" s="178"/>
      <c r="D59" s="179"/>
      <c r="E59" s="179"/>
      <c r="F59" s="179"/>
      <c r="G59" s="179"/>
      <c r="H59" s="179"/>
      <c r="I59" s="179"/>
      <c r="J59" s="179"/>
      <c r="K59" s="179"/>
      <c r="L59" s="180"/>
      <c r="M59" s="1020"/>
      <c r="N59" s="1020"/>
      <c r="O59" s="1020"/>
      <c r="P59" s="1020"/>
      <c r="Q59" s="1020"/>
      <c r="R59" s="1021"/>
      <c r="S59" s="1022"/>
      <c r="T59" s="1022"/>
      <c r="U59" s="1022"/>
      <c r="V59" s="1023"/>
      <c r="W59" s="181"/>
      <c r="X59" s="182"/>
      <c r="Y59" s="182"/>
      <c r="Z59" s="669"/>
      <c r="AA59" s="665"/>
      <c r="AB59" s="668"/>
    </row>
    <row r="60" spans="1:28" ht="37.5" customHeight="1">
      <c r="A60" s="170"/>
      <c r="B60" s="171">
        <f t="shared" si="0"/>
        <v>33</v>
      </c>
      <c r="C60" s="178"/>
      <c r="D60" s="179"/>
      <c r="E60" s="179"/>
      <c r="F60" s="179"/>
      <c r="G60" s="179"/>
      <c r="H60" s="179"/>
      <c r="I60" s="179"/>
      <c r="J60" s="179"/>
      <c r="K60" s="179"/>
      <c r="L60" s="180"/>
      <c r="M60" s="1020"/>
      <c r="N60" s="1020"/>
      <c r="O60" s="1020"/>
      <c r="P60" s="1020"/>
      <c r="Q60" s="1020"/>
      <c r="R60" s="1021"/>
      <c r="S60" s="1022"/>
      <c r="T60" s="1022"/>
      <c r="U60" s="1022"/>
      <c r="V60" s="1023"/>
      <c r="W60" s="181"/>
      <c r="X60" s="182"/>
      <c r="Y60" s="182"/>
      <c r="Z60" s="669"/>
      <c r="AA60" s="665"/>
      <c r="AB60" s="668"/>
    </row>
    <row r="61" spans="1:28" ht="37.5" customHeight="1">
      <c r="A61" s="170"/>
      <c r="B61" s="171">
        <f t="shared" si="0"/>
        <v>34</v>
      </c>
      <c r="C61" s="178"/>
      <c r="D61" s="179"/>
      <c r="E61" s="179"/>
      <c r="F61" s="179"/>
      <c r="G61" s="179"/>
      <c r="H61" s="179"/>
      <c r="I61" s="179"/>
      <c r="J61" s="179"/>
      <c r="K61" s="179"/>
      <c r="L61" s="180"/>
      <c r="M61" s="1020"/>
      <c r="N61" s="1020"/>
      <c r="O61" s="1020"/>
      <c r="P61" s="1020"/>
      <c r="Q61" s="1020"/>
      <c r="R61" s="1021"/>
      <c r="S61" s="1022"/>
      <c r="T61" s="1022"/>
      <c r="U61" s="1022"/>
      <c r="V61" s="1023"/>
      <c r="W61" s="181"/>
      <c r="X61" s="182"/>
      <c r="Y61" s="182"/>
      <c r="Z61" s="669"/>
      <c r="AA61" s="665"/>
      <c r="AB61" s="668"/>
    </row>
    <row r="62" spans="1:28" ht="37.5" customHeight="1">
      <c r="A62" s="170"/>
      <c r="B62" s="171">
        <f t="shared" si="0"/>
        <v>35</v>
      </c>
      <c r="C62" s="178"/>
      <c r="D62" s="179"/>
      <c r="E62" s="179"/>
      <c r="F62" s="179"/>
      <c r="G62" s="179"/>
      <c r="H62" s="179"/>
      <c r="I62" s="179"/>
      <c r="J62" s="179"/>
      <c r="K62" s="179"/>
      <c r="L62" s="180"/>
      <c r="M62" s="1020"/>
      <c r="N62" s="1020"/>
      <c r="O62" s="1020"/>
      <c r="P62" s="1020"/>
      <c r="Q62" s="1020"/>
      <c r="R62" s="1021"/>
      <c r="S62" s="1022"/>
      <c r="T62" s="1022"/>
      <c r="U62" s="1022"/>
      <c r="V62" s="1023"/>
      <c r="W62" s="181"/>
      <c r="X62" s="182"/>
      <c r="Y62" s="182"/>
      <c r="Z62" s="669"/>
      <c r="AA62" s="665"/>
      <c r="AB62" s="668"/>
    </row>
    <row r="63" spans="1:28" ht="37.5" customHeight="1">
      <c r="A63" s="170"/>
      <c r="B63" s="171">
        <f t="shared" si="0"/>
        <v>36</v>
      </c>
      <c r="C63" s="178"/>
      <c r="D63" s="179"/>
      <c r="E63" s="179"/>
      <c r="F63" s="179"/>
      <c r="G63" s="179"/>
      <c r="H63" s="179"/>
      <c r="I63" s="179"/>
      <c r="J63" s="179"/>
      <c r="K63" s="179"/>
      <c r="L63" s="180"/>
      <c r="M63" s="1020"/>
      <c r="N63" s="1020"/>
      <c r="O63" s="1020"/>
      <c r="P63" s="1020"/>
      <c r="Q63" s="1020"/>
      <c r="R63" s="1021"/>
      <c r="S63" s="1022"/>
      <c r="T63" s="1022"/>
      <c r="U63" s="1022"/>
      <c r="V63" s="1023"/>
      <c r="W63" s="181"/>
      <c r="X63" s="182"/>
      <c r="Y63" s="182"/>
      <c r="Z63" s="669"/>
      <c r="AA63" s="665"/>
      <c r="AB63" s="668"/>
    </row>
    <row r="64" spans="1:28" ht="37.5" customHeight="1">
      <c r="A64" s="170"/>
      <c r="B64" s="171">
        <f t="shared" si="0"/>
        <v>37</v>
      </c>
      <c r="C64" s="178"/>
      <c r="D64" s="179"/>
      <c r="E64" s="179"/>
      <c r="F64" s="179"/>
      <c r="G64" s="179"/>
      <c r="H64" s="179"/>
      <c r="I64" s="179"/>
      <c r="J64" s="179"/>
      <c r="K64" s="179"/>
      <c r="L64" s="180"/>
      <c r="M64" s="1020"/>
      <c r="N64" s="1020"/>
      <c r="O64" s="1020"/>
      <c r="P64" s="1020"/>
      <c r="Q64" s="1020"/>
      <c r="R64" s="1021"/>
      <c r="S64" s="1022"/>
      <c r="T64" s="1022"/>
      <c r="U64" s="1022"/>
      <c r="V64" s="1023"/>
      <c r="W64" s="181"/>
      <c r="X64" s="182"/>
      <c r="Y64" s="182"/>
      <c r="Z64" s="669"/>
      <c r="AA64" s="665"/>
      <c r="AB64" s="668"/>
    </row>
    <row r="65" spans="1:28" ht="37.5" customHeight="1">
      <c r="A65" s="170"/>
      <c r="B65" s="171">
        <f t="shared" si="0"/>
        <v>38</v>
      </c>
      <c r="C65" s="178"/>
      <c r="D65" s="179"/>
      <c r="E65" s="179"/>
      <c r="F65" s="179"/>
      <c r="G65" s="179"/>
      <c r="H65" s="179"/>
      <c r="I65" s="179"/>
      <c r="J65" s="179"/>
      <c r="K65" s="179"/>
      <c r="L65" s="180"/>
      <c r="M65" s="1020"/>
      <c r="N65" s="1020"/>
      <c r="O65" s="1020"/>
      <c r="P65" s="1020"/>
      <c r="Q65" s="1020"/>
      <c r="R65" s="1021"/>
      <c r="S65" s="1022"/>
      <c r="T65" s="1022"/>
      <c r="U65" s="1022"/>
      <c r="V65" s="1023"/>
      <c r="W65" s="181"/>
      <c r="X65" s="182"/>
      <c r="Y65" s="182"/>
      <c r="Z65" s="669"/>
      <c r="AA65" s="665"/>
      <c r="AB65" s="668"/>
    </row>
    <row r="66" spans="1:28" ht="37.5" customHeight="1">
      <c r="A66" s="170"/>
      <c r="B66" s="171">
        <f t="shared" si="0"/>
        <v>39</v>
      </c>
      <c r="C66" s="178"/>
      <c r="D66" s="179"/>
      <c r="E66" s="179"/>
      <c r="F66" s="179"/>
      <c r="G66" s="179"/>
      <c r="H66" s="179"/>
      <c r="I66" s="179"/>
      <c r="J66" s="179"/>
      <c r="K66" s="179"/>
      <c r="L66" s="180"/>
      <c r="M66" s="1020"/>
      <c r="N66" s="1020"/>
      <c r="O66" s="1020"/>
      <c r="P66" s="1020"/>
      <c r="Q66" s="1020"/>
      <c r="R66" s="1021"/>
      <c r="S66" s="1022"/>
      <c r="T66" s="1022"/>
      <c r="U66" s="1022"/>
      <c r="V66" s="1023"/>
      <c r="W66" s="181"/>
      <c r="X66" s="182"/>
      <c r="Y66" s="182"/>
      <c r="Z66" s="669"/>
      <c r="AA66" s="665"/>
      <c r="AB66" s="668"/>
    </row>
    <row r="67" spans="1:28" ht="37.5" customHeight="1">
      <c r="A67" s="170"/>
      <c r="B67" s="171">
        <f t="shared" ref="B67:B93" si="1">B66+1</f>
        <v>40</v>
      </c>
      <c r="C67" s="178"/>
      <c r="D67" s="179"/>
      <c r="E67" s="179"/>
      <c r="F67" s="179"/>
      <c r="G67" s="179"/>
      <c r="H67" s="179"/>
      <c r="I67" s="179"/>
      <c r="J67" s="179"/>
      <c r="K67" s="179"/>
      <c r="L67" s="180"/>
      <c r="M67" s="1020"/>
      <c r="N67" s="1020"/>
      <c r="O67" s="1020"/>
      <c r="P67" s="1020"/>
      <c r="Q67" s="1020"/>
      <c r="R67" s="1021"/>
      <c r="S67" s="1022"/>
      <c r="T67" s="1022"/>
      <c r="U67" s="1022"/>
      <c r="V67" s="1023"/>
      <c r="W67" s="181"/>
      <c r="X67" s="182"/>
      <c r="Y67" s="182"/>
      <c r="Z67" s="669"/>
      <c r="AA67" s="665"/>
      <c r="AB67" s="668"/>
    </row>
    <row r="68" spans="1:28" ht="37.5" customHeight="1">
      <c r="A68" s="170"/>
      <c r="B68" s="171">
        <f t="shared" si="1"/>
        <v>41</v>
      </c>
      <c r="C68" s="178"/>
      <c r="D68" s="179"/>
      <c r="E68" s="179"/>
      <c r="F68" s="179"/>
      <c r="G68" s="179"/>
      <c r="H68" s="179"/>
      <c r="I68" s="179"/>
      <c r="J68" s="179"/>
      <c r="K68" s="179"/>
      <c r="L68" s="180"/>
      <c r="M68" s="1020"/>
      <c r="N68" s="1020"/>
      <c r="O68" s="1020"/>
      <c r="P68" s="1020"/>
      <c r="Q68" s="1020"/>
      <c r="R68" s="1021"/>
      <c r="S68" s="1022"/>
      <c r="T68" s="1022"/>
      <c r="U68" s="1022"/>
      <c r="V68" s="1023"/>
      <c r="W68" s="181"/>
      <c r="X68" s="182"/>
      <c r="Y68" s="182"/>
      <c r="Z68" s="669"/>
      <c r="AA68" s="665"/>
      <c r="AB68" s="668"/>
    </row>
    <row r="69" spans="1:28" ht="37.5" customHeight="1">
      <c r="A69" s="170"/>
      <c r="B69" s="171">
        <f t="shared" si="1"/>
        <v>42</v>
      </c>
      <c r="C69" s="178"/>
      <c r="D69" s="179"/>
      <c r="E69" s="179"/>
      <c r="F69" s="179"/>
      <c r="G69" s="179"/>
      <c r="H69" s="179"/>
      <c r="I69" s="179"/>
      <c r="J69" s="179"/>
      <c r="K69" s="179"/>
      <c r="L69" s="180"/>
      <c r="M69" s="1020"/>
      <c r="N69" s="1020"/>
      <c r="O69" s="1020"/>
      <c r="P69" s="1020"/>
      <c r="Q69" s="1020"/>
      <c r="R69" s="1021"/>
      <c r="S69" s="1022"/>
      <c r="T69" s="1022"/>
      <c r="U69" s="1022"/>
      <c r="V69" s="1023"/>
      <c r="W69" s="181"/>
      <c r="X69" s="182"/>
      <c r="Y69" s="182"/>
      <c r="Z69" s="669"/>
      <c r="AA69" s="665"/>
      <c r="AB69" s="668"/>
    </row>
    <row r="70" spans="1:28" ht="37.5" customHeight="1">
      <c r="A70" s="170"/>
      <c r="B70" s="171">
        <f t="shared" si="1"/>
        <v>43</v>
      </c>
      <c r="C70" s="178"/>
      <c r="D70" s="179"/>
      <c r="E70" s="179"/>
      <c r="F70" s="179"/>
      <c r="G70" s="179"/>
      <c r="H70" s="179"/>
      <c r="I70" s="179"/>
      <c r="J70" s="179"/>
      <c r="K70" s="179"/>
      <c r="L70" s="180"/>
      <c r="M70" s="1020"/>
      <c r="N70" s="1020"/>
      <c r="O70" s="1020"/>
      <c r="P70" s="1020"/>
      <c r="Q70" s="1020"/>
      <c r="R70" s="1021"/>
      <c r="S70" s="1022"/>
      <c r="T70" s="1022"/>
      <c r="U70" s="1022"/>
      <c r="V70" s="1023"/>
      <c r="W70" s="181"/>
      <c r="X70" s="182"/>
      <c r="Y70" s="182"/>
      <c r="Z70" s="669"/>
      <c r="AA70" s="665"/>
      <c r="AB70" s="668"/>
    </row>
    <row r="71" spans="1:28" ht="37.5" customHeight="1">
      <c r="A71" s="170"/>
      <c r="B71" s="171">
        <f t="shared" si="1"/>
        <v>44</v>
      </c>
      <c r="C71" s="178"/>
      <c r="D71" s="179"/>
      <c r="E71" s="179"/>
      <c r="F71" s="179"/>
      <c r="G71" s="179"/>
      <c r="H71" s="179"/>
      <c r="I71" s="179"/>
      <c r="J71" s="179"/>
      <c r="K71" s="179"/>
      <c r="L71" s="180"/>
      <c r="M71" s="1020"/>
      <c r="N71" s="1020"/>
      <c r="O71" s="1020"/>
      <c r="P71" s="1020"/>
      <c r="Q71" s="1020"/>
      <c r="R71" s="1021"/>
      <c r="S71" s="1022"/>
      <c r="T71" s="1022"/>
      <c r="U71" s="1022"/>
      <c r="V71" s="1023"/>
      <c r="W71" s="181"/>
      <c r="X71" s="182"/>
      <c r="Y71" s="182"/>
      <c r="Z71" s="669"/>
      <c r="AA71" s="665"/>
      <c r="AB71" s="668"/>
    </row>
    <row r="72" spans="1:28" ht="37.5" customHeight="1">
      <c r="A72" s="170"/>
      <c r="B72" s="171">
        <f t="shared" si="1"/>
        <v>45</v>
      </c>
      <c r="C72" s="178"/>
      <c r="D72" s="179"/>
      <c r="E72" s="179"/>
      <c r="F72" s="179"/>
      <c r="G72" s="179"/>
      <c r="H72" s="179"/>
      <c r="I72" s="179"/>
      <c r="J72" s="179"/>
      <c r="K72" s="179"/>
      <c r="L72" s="180"/>
      <c r="M72" s="1020"/>
      <c r="N72" s="1020"/>
      <c r="O72" s="1020"/>
      <c r="P72" s="1020"/>
      <c r="Q72" s="1020"/>
      <c r="R72" s="1021"/>
      <c r="S72" s="1022"/>
      <c r="T72" s="1022"/>
      <c r="U72" s="1022"/>
      <c r="V72" s="1023"/>
      <c r="W72" s="181"/>
      <c r="X72" s="182"/>
      <c r="Y72" s="182"/>
      <c r="Z72" s="669"/>
      <c r="AA72" s="665"/>
      <c r="AB72" s="668"/>
    </row>
    <row r="73" spans="1:28" ht="37.5" customHeight="1">
      <c r="A73" s="170"/>
      <c r="B73" s="171">
        <f t="shared" si="1"/>
        <v>46</v>
      </c>
      <c r="C73" s="178"/>
      <c r="D73" s="179"/>
      <c r="E73" s="179"/>
      <c r="F73" s="179"/>
      <c r="G73" s="179"/>
      <c r="H73" s="179"/>
      <c r="I73" s="179"/>
      <c r="J73" s="179"/>
      <c r="K73" s="179"/>
      <c r="L73" s="180"/>
      <c r="M73" s="1020"/>
      <c r="N73" s="1020"/>
      <c r="O73" s="1020"/>
      <c r="P73" s="1020"/>
      <c r="Q73" s="1020"/>
      <c r="R73" s="1021"/>
      <c r="S73" s="1022"/>
      <c r="T73" s="1022"/>
      <c r="U73" s="1022"/>
      <c r="V73" s="1023"/>
      <c r="W73" s="181"/>
      <c r="X73" s="182"/>
      <c r="Y73" s="182"/>
      <c r="Z73" s="669"/>
      <c r="AA73" s="665"/>
      <c r="AB73" s="668"/>
    </row>
    <row r="74" spans="1:28" ht="37.5" customHeight="1">
      <c r="A74" s="170"/>
      <c r="B74" s="171">
        <f t="shared" si="1"/>
        <v>47</v>
      </c>
      <c r="C74" s="178"/>
      <c r="D74" s="179"/>
      <c r="E74" s="179"/>
      <c r="F74" s="179"/>
      <c r="G74" s="179"/>
      <c r="H74" s="179"/>
      <c r="I74" s="179"/>
      <c r="J74" s="179"/>
      <c r="K74" s="179"/>
      <c r="L74" s="180"/>
      <c r="M74" s="1020"/>
      <c r="N74" s="1020"/>
      <c r="O74" s="1020"/>
      <c r="P74" s="1020"/>
      <c r="Q74" s="1020"/>
      <c r="R74" s="1021"/>
      <c r="S74" s="1022"/>
      <c r="T74" s="1022"/>
      <c r="U74" s="1022"/>
      <c r="V74" s="1023"/>
      <c r="W74" s="181"/>
      <c r="X74" s="182"/>
      <c r="Y74" s="182"/>
      <c r="Z74" s="669"/>
      <c r="AA74" s="665"/>
      <c r="AB74" s="668"/>
    </row>
    <row r="75" spans="1:28" ht="37.5" customHeight="1">
      <c r="A75" s="170"/>
      <c r="B75" s="171">
        <f t="shared" si="1"/>
        <v>48</v>
      </c>
      <c r="C75" s="178"/>
      <c r="D75" s="179"/>
      <c r="E75" s="179"/>
      <c r="F75" s="179"/>
      <c r="G75" s="179"/>
      <c r="H75" s="179"/>
      <c r="I75" s="179"/>
      <c r="J75" s="179"/>
      <c r="K75" s="179"/>
      <c r="L75" s="180"/>
      <c r="M75" s="1020"/>
      <c r="N75" s="1020"/>
      <c r="O75" s="1020"/>
      <c r="P75" s="1020"/>
      <c r="Q75" s="1020"/>
      <c r="R75" s="1021"/>
      <c r="S75" s="1022"/>
      <c r="T75" s="1022"/>
      <c r="U75" s="1022"/>
      <c r="V75" s="1023"/>
      <c r="W75" s="181"/>
      <c r="X75" s="182"/>
      <c r="Y75" s="182"/>
      <c r="Z75" s="669"/>
      <c r="AA75" s="665"/>
      <c r="AB75" s="668"/>
    </row>
    <row r="76" spans="1:28" ht="37.5" customHeight="1">
      <c r="A76" s="170"/>
      <c r="B76" s="171">
        <f t="shared" si="1"/>
        <v>49</v>
      </c>
      <c r="C76" s="178"/>
      <c r="D76" s="179"/>
      <c r="E76" s="179"/>
      <c r="F76" s="179"/>
      <c r="G76" s="179"/>
      <c r="H76" s="179"/>
      <c r="I76" s="179"/>
      <c r="J76" s="179"/>
      <c r="K76" s="179"/>
      <c r="L76" s="180"/>
      <c r="M76" s="1020"/>
      <c r="N76" s="1020"/>
      <c r="O76" s="1020"/>
      <c r="P76" s="1020"/>
      <c r="Q76" s="1020"/>
      <c r="R76" s="1021"/>
      <c r="S76" s="1022"/>
      <c r="T76" s="1022"/>
      <c r="U76" s="1022"/>
      <c r="V76" s="1023"/>
      <c r="W76" s="181"/>
      <c r="X76" s="182"/>
      <c r="Y76" s="182"/>
      <c r="Z76" s="669"/>
      <c r="AA76" s="665"/>
      <c r="AB76" s="668"/>
    </row>
    <row r="77" spans="1:28" ht="37.5" customHeight="1">
      <c r="A77" s="170"/>
      <c r="B77" s="171">
        <f t="shared" si="1"/>
        <v>50</v>
      </c>
      <c r="C77" s="178"/>
      <c r="D77" s="179"/>
      <c r="E77" s="179"/>
      <c r="F77" s="179"/>
      <c r="G77" s="179"/>
      <c r="H77" s="179"/>
      <c r="I77" s="179"/>
      <c r="J77" s="179"/>
      <c r="K77" s="179"/>
      <c r="L77" s="180"/>
      <c r="M77" s="1020"/>
      <c r="N77" s="1020"/>
      <c r="O77" s="1020"/>
      <c r="P77" s="1020"/>
      <c r="Q77" s="1020"/>
      <c r="R77" s="1021"/>
      <c r="S77" s="1022"/>
      <c r="T77" s="1022"/>
      <c r="U77" s="1022"/>
      <c r="V77" s="1023"/>
      <c r="W77" s="181"/>
      <c r="X77" s="182"/>
      <c r="Y77" s="182"/>
      <c r="Z77" s="669"/>
      <c r="AA77" s="665"/>
      <c r="AB77" s="668"/>
    </row>
    <row r="78" spans="1:28" ht="37.5" customHeight="1">
      <c r="A78" s="170"/>
      <c r="B78" s="171">
        <f t="shared" si="1"/>
        <v>51</v>
      </c>
      <c r="C78" s="178"/>
      <c r="D78" s="179"/>
      <c r="E78" s="179"/>
      <c r="F78" s="179"/>
      <c r="G78" s="179"/>
      <c r="H78" s="179"/>
      <c r="I78" s="179"/>
      <c r="J78" s="179"/>
      <c r="K78" s="179"/>
      <c r="L78" s="180"/>
      <c r="M78" s="1020"/>
      <c r="N78" s="1020"/>
      <c r="O78" s="1020"/>
      <c r="P78" s="1020"/>
      <c r="Q78" s="1020"/>
      <c r="R78" s="1021"/>
      <c r="S78" s="1022"/>
      <c r="T78" s="1022"/>
      <c r="U78" s="1022"/>
      <c r="V78" s="1023"/>
      <c r="W78" s="181"/>
      <c r="X78" s="182"/>
      <c r="Y78" s="182"/>
      <c r="Z78" s="669"/>
      <c r="AA78" s="665"/>
      <c r="AB78" s="668"/>
    </row>
    <row r="79" spans="1:28" ht="37.5" customHeight="1">
      <c r="A79" s="170"/>
      <c r="B79" s="171">
        <f t="shared" si="1"/>
        <v>52</v>
      </c>
      <c r="C79" s="178"/>
      <c r="D79" s="179"/>
      <c r="E79" s="179"/>
      <c r="F79" s="179"/>
      <c r="G79" s="179"/>
      <c r="H79" s="179"/>
      <c r="I79" s="179"/>
      <c r="J79" s="179"/>
      <c r="K79" s="179"/>
      <c r="L79" s="180"/>
      <c r="M79" s="1020"/>
      <c r="N79" s="1020"/>
      <c r="O79" s="1020"/>
      <c r="P79" s="1020"/>
      <c r="Q79" s="1020"/>
      <c r="R79" s="1021"/>
      <c r="S79" s="1022"/>
      <c r="T79" s="1022"/>
      <c r="U79" s="1022"/>
      <c r="V79" s="1023"/>
      <c r="W79" s="181"/>
      <c r="X79" s="182"/>
      <c r="Y79" s="182"/>
      <c r="Z79" s="669"/>
      <c r="AA79" s="665"/>
      <c r="AB79" s="668"/>
    </row>
    <row r="80" spans="1:28" ht="37.5" customHeight="1">
      <c r="A80" s="170"/>
      <c r="B80" s="171">
        <f t="shared" si="1"/>
        <v>53</v>
      </c>
      <c r="C80" s="178"/>
      <c r="D80" s="179"/>
      <c r="E80" s="179"/>
      <c r="F80" s="179"/>
      <c r="G80" s="179"/>
      <c r="H80" s="179"/>
      <c r="I80" s="179"/>
      <c r="J80" s="179"/>
      <c r="K80" s="179"/>
      <c r="L80" s="180"/>
      <c r="M80" s="1020"/>
      <c r="N80" s="1020"/>
      <c r="O80" s="1020"/>
      <c r="P80" s="1020"/>
      <c r="Q80" s="1020"/>
      <c r="R80" s="1021"/>
      <c r="S80" s="1022"/>
      <c r="T80" s="1022"/>
      <c r="U80" s="1022"/>
      <c r="V80" s="1023"/>
      <c r="W80" s="181"/>
      <c r="X80" s="182"/>
      <c r="Y80" s="182"/>
      <c r="Z80" s="669"/>
      <c r="AA80" s="665"/>
      <c r="AB80" s="668"/>
    </row>
    <row r="81" spans="1:28" ht="37.5" customHeight="1">
      <c r="A81" s="170"/>
      <c r="B81" s="171">
        <f t="shared" si="1"/>
        <v>54</v>
      </c>
      <c r="C81" s="178"/>
      <c r="D81" s="179"/>
      <c r="E81" s="179"/>
      <c r="F81" s="179"/>
      <c r="G81" s="179"/>
      <c r="H81" s="179"/>
      <c r="I81" s="179"/>
      <c r="J81" s="179"/>
      <c r="K81" s="179"/>
      <c r="L81" s="180"/>
      <c r="M81" s="1020"/>
      <c r="N81" s="1020"/>
      <c r="O81" s="1020"/>
      <c r="P81" s="1020"/>
      <c r="Q81" s="1020"/>
      <c r="R81" s="1021"/>
      <c r="S81" s="1022"/>
      <c r="T81" s="1022"/>
      <c r="U81" s="1022"/>
      <c r="V81" s="1023"/>
      <c r="W81" s="181"/>
      <c r="X81" s="182"/>
      <c r="Y81" s="182"/>
      <c r="Z81" s="669"/>
      <c r="AA81" s="671"/>
      <c r="AB81" s="663"/>
    </row>
    <row r="82" spans="1:28" ht="37.5" customHeight="1">
      <c r="A82" s="170"/>
      <c r="B82" s="171">
        <f t="shared" si="1"/>
        <v>55</v>
      </c>
      <c r="C82" s="178"/>
      <c r="D82" s="179"/>
      <c r="E82" s="179"/>
      <c r="F82" s="179"/>
      <c r="G82" s="179"/>
      <c r="H82" s="179"/>
      <c r="I82" s="179"/>
      <c r="J82" s="179"/>
      <c r="K82" s="179"/>
      <c r="L82" s="180"/>
      <c r="M82" s="1020"/>
      <c r="N82" s="1020"/>
      <c r="O82" s="1020"/>
      <c r="P82" s="1020"/>
      <c r="Q82" s="1020"/>
      <c r="R82" s="1021"/>
      <c r="S82" s="1022"/>
      <c r="T82" s="1022"/>
      <c r="U82" s="1022"/>
      <c r="V82" s="1023"/>
      <c r="W82" s="181"/>
      <c r="X82" s="182"/>
      <c r="Y82" s="182"/>
      <c r="Z82" s="669"/>
      <c r="AA82" s="671"/>
      <c r="AB82" s="663"/>
    </row>
    <row r="83" spans="1:28" ht="37.5" customHeight="1">
      <c r="A83" s="170"/>
      <c r="B83" s="171">
        <f t="shared" si="1"/>
        <v>56</v>
      </c>
      <c r="C83" s="178"/>
      <c r="D83" s="179"/>
      <c r="E83" s="179"/>
      <c r="F83" s="179"/>
      <c r="G83" s="179"/>
      <c r="H83" s="179"/>
      <c r="I83" s="179"/>
      <c r="J83" s="179"/>
      <c r="K83" s="179"/>
      <c r="L83" s="180"/>
      <c r="M83" s="1020"/>
      <c r="N83" s="1020"/>
      <c r="O83" s="1020"/>
      <c r="P83" s="1020"/>
      <c r="Q83" s="1020"/>
      <c r="R83" s="1021"/>
      <c r="S83" s="1022"/>
      <c r="T83" s="1022"/>
      <c r="U83" s="1022"/>
      <c r="V83" s="1023"/>
      <c r="W83" s="181"/>
      <c r="X83" s="182"/>
      <c r="Y83" s="182"/>
      <c r="Z83" s="669"/>
      <c r="AA83" s="671"/>
      <c r="AB83" s="663"/>
    </row>
    <row r="84" spans="1:28" ht="37.5" customHeight="1">
      <c r="A84" s="170"/>
      <c r="B84" s="171">
        <f t="shared" si="1"/>
        <v>57</v>
      </c>
      <c r="C84" s="178"/>
      <c r="D84" s="179"/>
      <c r="E84" s="179"/>
      <c r="F84" s="179"/>
      <c r="G84" s="179"/>
      <c r="H84" s="179"/>
      <c r="I84" s="179"/>
      <c r="J84" s="179"/>
      <c r="K84" s="179"/>
      <c r="L84" s="180"/>
      <c r="M84" s="1020"/>
      <c r="N84" s="1020"/>
      <c r="O84" s="1020"/>
      <c r="P84" s="1020"/>
      <c r="Q84" s="1020"/>
      <c r="R84" s="1021"/>
      <c r="S84" s="1022"/>
      <c r="T84" s="1022"/>
      <c r="U84" s="1022"/>
      <c r="V84" s="1023"/>
      <c r="W84" s="181"/>
      <c r="X84" s="182"/>
      <c r="Y84" s="182"/>
      <c r="Z84" s="669"/>
      <c r="AA84" s="671"/>
      <c r="AB84" s="663"/>
    </row>
    <row r="85" spans="1:28" ht="37.5" customHeight="1">
      <c r="A85" s="170"/>
      <c r="B85" s="171">
        <f t="shared" si="1"/>
        <v>58</v>
      </c>
      <c r="C85" s="178"/>
      <c r="D85" s="179"/>
      <c r="E85" s="179"/>
      <c r="F85" s="179"/>
      <c r="G85" s="179"/>
      <c r="H85" s="179"/>
      <c r="I85" s="179"/>
      <c r="J85" s="179"/>
      <c r="K85" s="179"/>
      <c r="L85" s="180"/>
      <c r="M85" s="1020"/>
      <c r="N85" s="1020"/>
      <c r="O85" s="1020"/>
      <c r="P85" s="1020"/>
      <c r="Q85" s="1020"/>
      <c r="R85" s="1021"/>
      <c r="S85" s="1022"/>
      <c r="T85" s="1022"/>
      <c r="U85" s="1022"/>
      <c r="V85" s="1023"/>
      <c r="W85" s="181"/>
      <c r="X85" s="182"/>
      <c r="Y85" s="182"/>
      <c r="Z85" s="669"/>
      <c r="AA85" s="671"/>
      <c r="AB85" s="663"/>
    </row>
    <row r="86" spans="1:28" ht="37.5" customHeight="1">
      <c r="A86" s="170"/>
      <c r="B86" s="171">
        <f t="shared" si="1"/>
        <v>59</v>
      </c>
      <c r="C86" s="178"/>
      <c r="D86" s="179"/>
      <c r="E86" s="179"/>
      <c r="F86" s="179"/>
      <c r="G86" s="179"/>
      <c r="H86" s="179"/>
      <c r="I86" s="179"/>
      <c r="J86" s="179"/>
      <c r="K86" s="179"/>
      <c r="L86" s="180"/>
      <c r="M86" s="1020"/>
      <c r="N86" s="1020"/>
      <c r="O86" s="1020"/>
      <c r="P86" s="1020"/>
      <c r="Q86" s="1020"/>
      <c r="R86" s="1021"/>
      <c r="S86" s="1022"/>
      <c r="T86" s="1022"/>
      <c r="U86" s="1022"/>
      <c r="V86" s="1023"/>
      <c r="W86" s="181"/>
      <c r="X86" s="182"/>
      <c r="Y86" s="182"/>
      <c r="Z86" s="669"/>
      <c r="AA86" s="671"/>
      <c r="AB86" s="663"/>
    </row>
    <row r="87" spans="1:28" ht="37.5" customHeight="1">
      <c r="A87" s="170"/>
      <c r="B87" s="171">
        <f t="shared" si="1"/>
        <v>60</v>
      </c>
      <c r="C87" s="178"/>
      <c r="D87" s="179"/>
      <c r="E87" s="179"/>
      <c r="F87" s="179"/>
      <c r="G87" s="179"/>
      <c r="H87" s="179"/>
      <c r="I87" s="179"/>
      <c r="J87" s="179"/>
      <c r="K87" s="179"/>
      <c r="L87" s="180"/>
      <c r="M87" s="1020"/>
      <c r="N87" s="1020"/>
      <c r="O87" s="1020"/>
      <c r="P87" s="1020"/>
      <c r="Q87" s="1020"/>
      <c r="R87" s="1021"/>
      <c r="S87" s="1022"/>
      <c r="T87" s="1022"/>
      <c r="U87" s="1022"/>
      <c r="V87" s="1023"/>
      <c r="W87" s="181"/>
      <c r="X87" s="182"/>
      <c r="Y87" s="182"/>
      <c r="Z87" s="669"/>
      <c r="AA87" s="671"/>
      <c r="AB87" s="663"/>
    </row>
    <row r="88" spans="1:28" ht="37.5" customHeight="1">
      <c r="A88" s="170"/>
      <c r="B88" s="171">
        <f t="shared" si="1"/>
        <v>61</v>
      </c>
      <c r="C88" s="178"/>
      <c r="D88" s="179"/>
      <c r="E88" s="179"/>
      <c r="F88" s="179"/>
      <c r="G88" s="179"/>
      <c r="H88" s="179"/>
      <c r="I88" s="179"/>
      <c r="J88" s="179"/>
      <c r="K88" s="179"/>
      <c r="L88" s="180"/>
      <c r="M88" s="1020"/>
      <c r="N88" s="1020"/>
      <c r="O88" s="1020"/>
      <c r="P88" s="1020"/>
      <c r="Q88" s="1020"/>
      <c r="R88" s="1021"/>
      <c r="S88" s="1022"/>
      <c r="T88" s="1022"/>
      <c r="U88" s="1022"/>
      <c r="V88" s="1023"/>
      <c r="W88" s="181"/>
      <c r="X88" s="182"/>
      <c r="Y88" s="182"/>
      <c r="Z88" s="669"/>
      <c r="AA88" s="671"/>
      <c r="AB88" s="663"/>
    </row>
    <row r="89" spans="1:28" ht="37.5" customHeight="1">
      <c r="A89" s="170"/>
      <c r="B89" s="171">
        <f t="shared" si="1"/>
        <v>62</v>
      </c>
      <c r="C89" s="178"/>
      <c r="D89" s="179"/>
      <c r="E89" s="179"/>
      <c r="F89" s="179"/>
      <c r="G89" s="179"/>
      <c r="H89" s="179"/>
      <c r="I89" s="179"/>
      <c r="J89" s="179"/>
      <c r="K89" s="179"/>
      <c r="L89" s="180"/>
      <c r="M89" s="1020"/>
      <c r="N89" s="1020"/>
      <c r="O89" s="1020"/>
      <c r="P89" s="1020"/>
      <c r="Q89" s="1020"/>
      <c r="R89" s="1021"/>
      <c r="S89" s="1022"/>
      <c r="T89" s="1022"/>
      <c r="U89" s="1022"/>
      <c r="V89" s="1023"/>
      <c r="W89" s="181"/>
      <c r="X89" s="182"/>
      <c r="Y89" s="182"/>
      <c r="Z89" s="669"/>
      <c r="AA89" s="671"/>
      <c r="AB89" s="663"/>
    </row>
    <row r="90" spans="1:28" ht="37.5" customHeight="1">
      <c r="A90" s="170"/>
      <c r="B90" s="171">
        <f t="shared" si="1"/>
        <v>63</v>
      </c>
      <c r="C90" s="178"/>
      <c r="D90" s="179"/>
      <c r="E90" s="179"/>
      <c r="F90" s="179"/>
      <c r="G90" s="179"/>
      <c r="H90" s="179"/>
      <c r="I90" s="179"/>
      <c r="J90" s="179"/>
      <c r="K90" s="179"/>
      <c r="L90" s="180"/>
      <c r="M90" s="1020"/>
      <c r="N90" s="1020"/>
      <c r="O90" s="1020"/>
      <c r="P90" s="1020"/>
      <c r="Q90" s="1020"/>
      <c r="R90" s="1021"/>
      <c r="S90" s="1022"/>
      <c r="T90" s="1022"/>
      <c r="U90" s="1022"/>
      <c r="V90" s="1023"/>
      <c r="W90" s="181"/>
      <c r="X90" s="182"/>
      <c r="Y90" s="182"/>
      <c r="Z90" s="669"/>
      <c r="AA90" s="671"/>
      <c r="AB90" s="663"/>
    </row>
    <row r="91" spans="1:28" ht="37.5" customHeight="1">
      <c r="A91" s="170"/>
      <c r="B91" s="171">
        <f t="shared" si="1"/>
        <v>64</v>
      </c>
      <c r="C91" s="178"/>
      <c r="D91" s="179"/>
      <c r="E91" s="179"/>
      <c r="F91" s="179"/>
      <c r="G91" s="179"/>
      <c r="H91" s="179"/>
      <c r="I91" s="179"/>
      <c r="J91" s="179"/>
      <c r="K91" s="179"/>
      <c r="L91" s="180"/>
      <c r="M91" s="1020"/>
      <c r="N91" s="1020"/>
      <c r="O91" s="1020"/>
      <c r="P91" s="1020"/>
      <c r="Q91" s="1020"/>
      <c r="R91" s="1021"/>
      <c r="S91" s="1022"/>
      <c r="T91" s="1022"/>
      <c r="U91" s="1022"/>
      <c r="V91" s="1023"/>
      <c r="W91" s="181"/>
      <c r="X91" s="182"/>
      <c r="Y91" s="182"/>
      <c r="Z91" s="669"/>
      <c r="AA91" s="671"/>
      <c r="AB91" s="663"/>
    </row>
    <row r="92" spans="1:28" ht="37.5" customHeight="1">
      <c r="A92" s="170"/>
      <c r="B92" s="171">
        <f t="shared" si="1"/>
        <v>65</v>
      </c>
      <c r="C92" s="178"/>
      <c r="D92" s="179"/>
      <c r="E92" s="179"/>
      <c r="F92" s="179"/>
      <c r="G92" s="179"/>
      <c r="H92" s="179"/>
      <c r="I92" s="179"/>
      <c r="J92" s="179"/>
      <c r="K92" s="179"/>
      <c r="L92" s="180"/>
      <c r="M92" s="1020"/>
      <c r="N92" s="1020"/>
      <c r="O92" s="1020"/>
      <c r="P92" s="1020"/>
      <c r="Q92" s="1020"/>
      <c r="R92" s="1021"/>
      <c r="S92" s="1022"/>
      <c r="T92" s="1022"/>
      <c r="U92" s="1022"/>
      <c r="V92" s="1023"/>
      <c r="W92" s="181"/>
      <c r="X92" s="182"/>
      <c r="Y92" s="182"/>
      <c r="Z92" s="669"/>
      <c r="AA92" s="671"/>
      <c r="AB92" s="663"/>
    </row>
    <row r="93" spans="1:28" ht="37.5" customHeight="1">
      <c r="A93" s="170"/>
      <c r="B93" s="171">
        <f t="shared" si="1"/>
        <v>66</v>
      </c>
      <c r="C93" s="178"/>
      <c r="D93" s="179"/>
      <c r="E93" s="179"/>
      <c r="F93" s="179"/>
      <c r="G93" s="179"/>
      <c r="H93" s="179"/>
      <c r="I93" s="179"/>
      <c r="J93" s="179"/>
      <c r="K93" s="179"/>
      <c r="L93" s="180"/>
      <c r="M93" s="1020"/>
      <c r="N93" s="1020"/>
      <c r="O93" s="1020"/>
      <c r="P93" s="1020"/>
      <c r="Q93" s="1020"/>
      <c r="R93" s="1021"/>
      <c r="S93" s="1022"/>
      <c r="T93" s="1022"/>
      <c r="U93" s="1022"/>
      <c r="V93" s="1023"/>
      <c r="W93" s="181"/>
      <c r="X93" s="182"/>
      <c r="Y93" s="182"/>
      <c r="Z93" s="669"/>
      <c r="AA93" s="671"/>
      <c r="AB93" s="663"/>
    </row>
    <row r="94" spans="1:28" ht="37.5" customHeight="1">
      <c r="A94" s="170"/>
      <c r="B94" s="171">
        <f t="shared" ref="B94:B119" si="2">B93+1</f>
        <v>67</v>
      </c>
      <c r="C94" s="178"/>
      <c r="D94" s="179"/>
      <c r="E94" s="179"/>
      <c r="F94" s="179"/>
      <c r="G94" s="179"/>
      <c r="H94" s="179"/>
      <c r="I94" s="179"/>
      <c r="J94" s="179"/>
      <c r="K94" s="179"/>
      <c r="L94" s="180"/>
      <c r="M94" s="1020"/>
      <c r="N94" s="1020"/>
      <c r="O94" s="1020"/>
      <c r="P94" s="1020"/>
      <c r="Q94" s="1020"/>
      <c r="R94" s="1021"/>
      <c r="S94" s="1022"/>
      <c r="T94" s="1022"/>
      <c r="U94" s="1022"/>
      <c r="V94" s="1023"/>
      <c r="W94" s="181"/>
      <c r="X94" s="182"/>
      <c r="Y94" s="182"/>
      <c r="Z94" s="669"/>
      <c r="AA94" s="671"/>
      <c r="AB94" s="663"/>
    </row>
    <row r="95" spans="1:28" ht="37.5" customHeight="1">
      <c r="A95" s="170"/>
      <c r="B95" s="171">
        <f t="shared" si="2"/>
        <v>68</v>
      </c>
      <c r="C95" s="178"/>
      <c r="D95" s="179"/>
      <c r="E95" s="179"/>
      <c r="F95" s="179"/>
      <c r="G95" s="179"/>
      <c r="H95" s="179"/>
      <c r="I95" s="179"/>
      <c r="J95" s="179"/>
      <c r="K95" s="179"/>
      <c r="L95" s="180"/>
      <c r="M95" s="1020"/>
      <c r="N95" s="1020"/>
      <c r="O95" s="1020"/>
      <c r="P95" s="1020"/>
      <c r="Q95" s="1020"/>
      <c r="R95" s="1021"/>
      <c r="S95" s="1022"/>
      <c r="T95" s="1022"/>
      <c r="U95" s="1022"/>
      <c r="V95" s="1023"/>
      <c r="W95" s="181"/>
      <c r="X95" s="182"/>
      <c r="Y95" s="182"/>
      <c r="Z95" s="669"/>
      <c r="AA95" s="671"/>
      <c r="AB95" s="663"/>
    </row>
    <row r="96" spans="1:28" ht="37.5" customHeight="1">
      <c r="A96" s="170"/>
      <c r="B96" s="171">
        <f t="shared" si="2"/>
        <v>69</v>
      </c>
      <c r="C96" s="178"/>
      <c r="D96" s="179"/>
      <c r="E96" s="179"/>
      <c r="F96" s="179"/>
      <c r="G96" s="179"/>
      <c r="H96" s="179"/>
      <c r="I96" s="179"/>
      <c r="J96" s="179"/>
      <c r="K96" s="179"/>
      <c r="L96" s="180"/>
      <c r="M96" s="1020"/>
      <c r="N96" s="1020"/>
      <c r="O96" s="1020"/>
      <c r="P96" s="1020"/>
      <c r="Q96" s="1020"/>
      <c r="R96" s="1021"/>
      <c r="S96" s="1022"/>
      <c r="T96" s="1022"/>
      <c r="U96" s="1022"/>
      <c r="V96" s="1023"/>
      <c r="W96" s="181"/>
      <c r="X96" s="182"/>
      <c r="Y96" s="182"/>
      <c r="Z96" s="669"/>
      <c r="AA96" s="671"/>
      <c r="AB96" s="663"/>
    </row>
    <row r="97" spans="1:28" ht="37.5" customHeight="1">
      <c r="A97" s="170"/>
      <c r="B97" s="171">
        <f t="shared" si="2"/>
        <v>70</v>
      </c>
      <c r="C97" s="178"/>
      <c r="D97" s="179"/>
      <c r="E97" s="179"/>
      <c r="F97" s="179"/>
      <c r="G97" s="179"/>
      <c r="H97" s="179"/>
      <c r="I97" s="179"/>
      <c r="J97" s="179"/>
      <c r="K97" s="179"/>
      <c r="L97" s="180"/>
      <c r="M97" s="1020"/>
      <c r="N97" s="1020"/>
      <c r="O97" s="1020"/>
      <c r="P97" s="1020"/>
      <c r="Q97" s="1020"/>
      <c r="R97" s="1021"/>
      <c r="S97" s="1022"/>
      <c r="T97" s="1022"/>
      <c r="U97" s="1022"/>
      <c r="V97" s="1023"/>
      <c r="W97" s="181"/>
      <c r="X97" s="182"/>
      <c r="Y97" s="182"/>
      <c r="Z97" s="669"/>
      <c r="AA97" s="671"/>
      <c r="AB97" s="663"/>
    </row>
    <row r="98" spans="1:28" ht="37.5" customHeight="1">
      <c r="A98" s="170"/>
      <c r="B98" s="171">
        <f t="shared" si="2"/>
        <v>71</v>
      </c>
      <c r="C98" s="178"/>
      <c r="D98" s="179"/>
      <c r="E98" s="179"/>
      <c r="F98" s="179"/>
      <c r="G98" s="179"/>
      <c r="H98" s="179"/>
      <c r="I98" s="179"/>
      <c r="J98" s="179"/>
      <c r="K98" s="179"/>
      <c r="L98" s="180"/>
      <c r="M98" s="1020"/>
      <c r="N98" s="1020"/>
      <c r="O98" s="1020"/>
      <c r="P98" s="1020"/>
      <c r="Q98" s="1020"/>
      <c r="R98" s="1021"/>
      <c r="S98" s="1022"/>
      <c r="T98" s="1022"/>
      <c r="U98" s="1022"/>
      <c r="V98" s="1023"/>
      <c r="W98" s="181"/>
      <c r="X98" s="182"/>
      <c r="Y98" s="182"/>
      <c r="Z98" s="669"/>
      <c r="AA98" s="671"/>
      <c r="AB98" s="663"/>
    </row>
    <row r="99" spans="1:28" ht="37.5" customHeight="1">
      <c r="A99" s="170"/>
      <c r="B99" s="171">
        <f t="shared" si="2"/>
        <v>72</v>
      </c>
      <c r="C99" s="178"/>
      <c r="D99" s="179"/>
      <c r="E99" s="179"/>
      <c r="F99" s="179"/>
      <c r="G99" s="179"/>
      <c r="H99" s="179"/>
      <c r="I99" s="179"/>
      <c r="J99" s="179"/>
      <c r="K99" s="179"/>
      <c r="L99" s="180"/>
      <c r="M99" s="1020"/>
      <c r="N99" s="1020"/>
      <c r="O99" s="1020"/>
      <c r="P99" s="1020"/>
      <c r="Q99" s="1020"/>
      <c r="R99" s="1021"/>
      <c r="S99" s="1022"/>
      <c r="T99" s="1022"/>
      <c r="U99" s="1022"/>
      <c r="V99" s="1023"/>
      <c r="W99" s="181"/>
      <c r="X99" s="182"/>
      <c r="Y99" s="182"/>
      <c r="Z99" s="669"/>
      <c r="AA99" s="671"/>
      <c r="AB99" s="663"/>
    </row>
    <row r="100" spans="1:28" ht="37.5" customHeight="1">
      <c r="A100" s="170"/>
      <c r="B100" s="171">
        <f t="shared" si="2"/>
        <v>73</v>
      </c>
      <c r="C100" s="178"/>
      <c r="D100" s="179"/>
      <c r="E100" s="179"/>
      <c r="F100" s="179"/>
      <c r="G100" s="179"/>
      <c r="H100" s="179"/>
      <c r="I100" s="179"/>
      <c r="J100" s="179"/>
      <c r="K100" s="179"/>
      <c r="L100" s="180"/>
      <c r="M100" s="1020"/>
      <c r="N100" s="1020"/>
      <c r="O100" s="1020"/>
      <c r="P100" s="1020"/>
      <c r="Q100" s="1020"/>
      <c r="R100" s="1021"/>
      <c r="S100" s="1022"/>
      <c r="T100" s="1022"/>
      <c r="U100" s="1022"/>
      <c r="V100" s="1023"/>
      <c r="W100" s="181"/>
      <c r="X100" s="182"/>
      <c r="Y100" s="182"/>
      <c r="Z100" s="669"/>
      <c r="AA100" s="671"/>
      <c r="AB100" s="663"/>
    </row>
    <row r="101" spans="1:28" ht="37.5" customHeight="1">
      <c r="A101" s="170"/>
      <c r="B101" s="171">
        <f t="shared" si="2"/>
        <v>74</v>
      </c>
      <c r="C101" s="178"/>
      <c r="D101" s="179"/>
      <c r="E101" s="179"/>
      <c r="F101" s="179"/>
      <c r="G101" s="179"/>
      <c r="H101" s="179"/>
      <c r="I101" s="179"/>
      <c r="J101" s="179"/>
      <c r="K101" s="179"/>
      <c r="L101" s="180"/>
      <c r="M101" s="1020"/>
      <c r="N101" s="1020"/>
      <c r="O101" s="1020"/>
      <c r="P101" s="1020"/>
      <c r="Q101" s="1020"/>
      <c r="R101" s="1021"/>
      <c r="S101" s="1022"/>
      <c r="T101" s="1022"/>
      <c r="U101" s="1022"/>
      <c r="V101" s="1023"/>
      <c r="W101" s="181"/>
      <c r="X101" s="182"/>
      <c r="Y101" s="182"/>
      <c r="Z101" s="669"/>
      <c r="AA101" s="671"/>
      <c r="AB101" s="663"/>
    </row>
    <row r="102" spans="1:28" ht="37.5" customHeight="1">
      <c r="A102" s="170"/>
      <c r="B102" s="171">
        <f t="shared" si="2"/>
        <v>75</v>
      </c>
      <c r="C102" s="178"/>
      <c r="D102" s="179"/>
      <c r="E102" s="179"/>
      <c r="F102" s="179"/>
      <c r="G102" s="179"/>
      <c r="H102" s="179"/>
      <c r="I102" s="179"/>
      <c r="J102" s="179"/>
      <c r="K102" s="179"/>
      <c r="L102" s="180"/>
      <c r="M102" s="1020"/>
      <c r="N102" s="1020"/>
      <c r="O102" s="1020"/>
      <c r="P102" s="1020"/>
      <c r="Q102" s="1020"/>
      <c r="R102" s="1021"/>
      <c r="S102" s="1022"/>
      <c r="T102" s="1022"/>
      <c r="U102" s="1022"/>
      <c r="V102" s="1023"/>
      <c r="W102" s="181"/>
      <c r="X102" s="182"/>
      <c r="Y102" s="182"/>
      <c r="Z102" s="669"/>
      <c r="AA102" s="671"/>
      <c r="AB102" s="663"/>
    </row>
    <row r="103" spans="1:28" ht="37.5" customHeight="1">
      <c r="A103" s="170"/>
      <c r="B103" s="171">
        <f t="shared" si="2"/>
        <v>76</v>
      </c>
      <c r="C103" s="178"/>
      <c r="D103" s="179"/>
      <c r="E103" s="179"/>
      <c r="F103" s="179"/>
      <c r="G103" s="179"/>
      <c r="H103" s="179"/>
      <c r="I103" s="179"/>
      <c r="J103" s="179"/>
      <c r="K103" s="179"/>
      <c r="L103" s="180"/>
      <c r="M103" s="1020"/>
      <c r="N103" s="1020"/>
      <c r="O103" s="1020"/>
      <c r="P103" s="1020"/>
      <c r="Q103" s="1020"/>
      <c r="R103" s="1021"/>
      <c r="S103" s="1022"/>
      <c r="T103" s="1022"/>
      <c r="U103" s="1022"/>
      <c r="V103" s="1023"/>
      <c r="W103" s="181"/>
      <c r="X103" s="182"/>
      <c r="Y103" s="182"/>
      <c r="Z103" s="669"/>
      <c r="AA103" s="671"/>
      <c r="AB103" s="663"/>
    </row>
    <row r="104" spans="1:28" ht="37.5" customHeight="1">
      <c r="A104" s="170"/>
      <c r="B104" s="171">
        <f t="shared" si="2"/>
        <v>77</v>
      </c>
      <c r="C104" s="178"/>
      <c r="D104" s="179"/>
      <c r="E104" s="179"/>
      <c r="F104" s="179"/>
      <c r="G104" s="179"/>
      <c r="H104" s="179"/>
      <c r="I104" s="179"/>
      <c r="J104" s="179"/>
      <c r="K104" s="179"/>
      <c r="L104" s="180"/>
      <c r="M104" s="1020"/>
      <c r="N104" s="1020"/>
      <c r="O104" s="1020"/>
      <c r="P104" s="1020"/>
      <c r="Q104" s="1020"/>
      <c r="R104" s="1021"/>
      <c r="S104" s="1022"/>
      <c r="T104" s="1022"/>
      <c r="U104" s="1022"/>
      <c r="V104" s="1023"/>
      <c r="W104" s="181"/>
      <c r="X104" s="182"/>
      <c r="Y104" s="182"/>
      <c r="Z104" s="669"/>
      <c r="AA104" s="671"/>
      <c r="AB104" s="663"/>
    </row>
    <row r="105" spans="1:28" ht="37.5" customHeight="1">
      <c r="A105" s="170"/>
      <c r="B105" s="171">
        <f t="shared" si="2"/>
        <v>78</v>
      </c>
      <c r="C105" s="178"/>
      <c r="D105" s="179"/>
      <c r="E105" s="179"/>
      <c r="F105" s="179"/>
      <c r="G105" s="179"/>
      <c r="H105" s="179"/>
      <c r="I105" s="179"/>
      <c r="J105" s="179"/>
      <c r="K105" s="179"/>
      <c r="L105" s="180"/>
      <c r="M105" s="1020"/>
      <c r="N105" s="1020"/>
      <c r="O105" s="1020"/>
      <c r="P105" s="1020"/>
      <c r="Q105" s="1020"/>
      <c r="R105" s="1021"/>
      <c r="S105" s="1022"/>
      <c r="T105" s="1022"/>
      <c r="U105" s="1022"/>
      <c r="V105" s="1023"/>
      <c r="W105" s="181"/>
      <c r="X105" s="182"/>
      <c r="Y105" s="182"/>
      <c r="Z105" s="669"/>
      <c r="AA105" s="671"/>
      <c r="AB105" s="663"/>
    </row>
    <row r="106" spans="1:28" ht="37.5" customHeight="1">
      <c r="A106" s="170"/>
      <c r="B106" s="171">
        <f t="shared" si="2"/>
        <v>79</v>
      </c>
      <c r="C106" s="178"/>
      <c r="D106" s="179"/>
      <c r="E106" s="179"/>
      <c r="F106" s="179"/>
      <c r="G106" s="179"/>
      <c r="H106" s="179"/>
      <c r="I106" s="179"/>
      <c r="J106" s="179"/>
      <c r="K106" s="179"/>
      <c r="L106" s="180"/>
      <c r="M106" s="1020"/>
      <c r="N106" s="1020"/>
      <c r="O106" s="1020"/>
      <c r="P106" s="1020"/>
      <c r="Q106" s="1020"/>
      <c r="R106" s="1021"/>
      <c r="S106" s="1022"/>
      <c r="T106" s="1022"/>
      <c r="U106" s="1022"/>
      <c r="V106" s="1023"/>
      <c r="W106" s="181"/>
      <c r="X106" s="182"/>
      <c r="Y106" s="182"/>
      <c r="Z106" s="669"/>
      <c r="AA106" s="671"/>
      <c r="AB106" s="663"/>
    </row>
    <row r="107" spans="1:28" ht="37.5" customHeight="1">
      <c r="A107" s="170"/>
      <c r="B107" s="171">
        <f t="shared" si="2"/>
        <v>80</v>
      </c>
      <c r="C107" s="178"/>
      <c r="D107" s="179"/>
      <c r="E107" s="179"/>
      <c r="F107" s="179"/>
      <c r="G107" s="179"/>
      <c r="H107" s="179"/>
      <c r="I107" s="179"/>
      <c r="J107" s="179"/>
      <c r="K107" s="179"/>
      <c r="L107" s="180"/>
      <c r="M107" s="1020"/>
      <c r="N107" s="1020"/>
      <c r="O107" s="1020"/>
      <c r="P107" s="1020"/>
      <c r="Q107" s="1020"/>
      <c r="R107" s="1021"/>
      <c r="S107" s="1022"/>
      <c r="T107" s="1022"/>
      <c r="U107" s="1022"/>
      <c r="V107" s="1023"/>
      <c r="W107" s="181"/>
      <c r="X107" s="182"/>
      <c r="Y107" s="182"/>
      <c r="Z107" s="669"/>
      <c r="AA107" s="671"/>
      <c r="AB107" s="663"/>
    </row>
    <row r="108" spans="1:28" ht="37.5" customHeight="1">
      <c r="A108" s="170"/>
      <c r="B108" s="171">
        <f t="shared" si="2"/>
        <v>81</v>
      </c>
      <c r="C108" s="178"/>
      <c r="D108" s="179"/>
      <c r="E108" s="179"/>
      <c r="F108" s="179"/>
      <c r="G108" s="179"/>
      <c r="H108" s="179"/>
      <c r="I108" s="179"/>
      <c r="J108" s="179"/>
      <c r="K108" s="179"/>
      <c r="L108" s="180"/>
      <c r="M108" s="1020"/>
      <c r="N108" s="1020"/>
      <c r="O108" s="1020"/>
      <c r="P108" s="1020"/>
      <c r="Q108" s="1020"/>
      <c r="R108" s="1021"/>
      <c r="S108" s="1022"/>
      <c r="T108" s="1022"/>
      <c r="U108" s="1022"/>
      <c r="V108" s="1023"/>
      <c r="W108" s="181"/>
      <c r="X108" s="182"/>
      <c r="Y108" s="182"/>
      <c r="Z108" s="669"/>
      <c r="AA108" s="671"/>
      <c r="AB108" s="663"/>
    </row>
    <row r="109" spans="1:28" ht="37.5" customHeight="1">
      <c r="A109" s="170"/>
      <c r="B109" s="171">
        <f t="shared" si="2"/>
        <v>82</v>
      </c>
      <c r="C109" s="178"/>
      <c r="D109" s="179"/>
      <c r="E109" s="179"/>
      <c r="F109" s="179"/>
      <c r="G109" s="179"/>
      <c r="H109" s="179"/>
      <c r="I109" s="179"/>
      <c r="J109" s="179"/>
      <c r="K109" s="179"/>
      <c r="L109" s="180"/>
      <c r="M109" s="1020"/>
      <c r="N109" s="1020"/>
      <c r="O109" s="1020"/>
      <c r="P109" s="1020"/>
      <c r="Q109" s="1020"/>
      <c r="R109" s="1021"/>
      <c r="S109" s="1022"/>
      <c r="T109" s="1022"/>
      <c r="U109" s="1022"/>
      <c r="V109" s="1023"/>
      <c r="W109" s="181"/>
      <c r="X109" s="182"/>
      <c r="Y109" s="182"/>
      <c r="Z109" s="669"/>
      <c r="AA109" s="671"/>
      <c r="AB109" s="663"/>
    </row>
    <row r="110" spans="1:28" ht="37.5" customHeight="1">
      <c r="A110" s="170"/>
      <c r="B110" s="171">
        <f t="shared" si="2"/>
        <v>83</v>
      </c>
      <c r="C110" s="178"/>
      <c r="D110" s="179"/>
      <c r="E110" s="179"/>
      <c r="F110" s="179"/>
      <c r="G110" s="179"/>
      <c r="H110" s="179"/>
      <c r="I110" s="179"/>
      <c r="J110" s="179"/>
      <c r="K110" s="179"/>
      <c r="L110" s="180"/>
      <c r="M110" s="1020"/>
      <c r="N110" s="1020"/>
      <c r="O110" s="1020"/>
      <c r="P110" s="1020"/>
      <c r="Q110" s="1020"/>
      <c r="R110" s="1021"/>
      <c r="S110" s="1022"/>
      <c r="T110" s="1022"/>
      <c r="U110" s="1022"/>
      <c r="V110" s="1023"/>
      <c r="W110" s="181"/>
      <c r="X110" s="182"/>
      <c r="Y110" s="182"/>
      <c r="Z110" s="669"/>
      <c r="AA110" s="671"/>
      <c r="AB110" s="663"/>
    </row>
    <row r="111" spans="1:28" ht="37.5" customHeight="1">
      <c r="A111" s="170"/>
      <c r="B111" s="171">
        <f t="shared" si="2"/>
        <v>84</v>
      </c>
      <c r="C111" s="178"/>
      <c r="D111" s="179"/>
      <c r="E111" s="179"/>
      <c r="F111" s="179"/>
      <c r="G111" s="179"/>
      <c r="H111" s="179"/>
      <c r="I111" s="179"/>
      <c r="J111" s="179"/>
      <c r="K111" s="179"/>
      <c r="L111" s="180"/>
      <c r="M111" s="1020"/>
      <c r="N111" s="1020"/>
      <c r="O111" s="1020"/>
      <c r="P111" s="1020"/>
      <c r="Q111" s="1020"/>
      <c r="R111" s="1021"/>
      <c r="S111" s="1022"/>
      <c r="T111" s="1022"/>
      <c r="U111" s="1022"/>
      <c r="V111" s="1023"/>
      <c r="W111" s="181"/>
      <c r="X111" s="182"/>
      <c r="Y111" s="182"/>
      <c r="Z111" s="669"/>
      <c r="AA111" s="671"/>
      <c r="AB111" s="663"/>
    </row>
    <row r="112" spans="1:28" ht="37.5" customHeight="1">
      <c r="A112" s="170"/>
      <c r="B112" s="171">
        <f t="shared" si="2"/>
        <v>85</v>
      </c>
      <c r="C112" s="178"/>
      <c r="D112" s="179"/>
      <c r="E112" s="179"/>
      <c r="F112" s="179"/>
      <c r="G112" s="179"/>
      <c r="H112" s="179"/>
      <c r="I112" s="179"/>
      <c r="J112" s="179"/>
      <c r="K112" s="179"/>
      <c r="L112" s="180"/>
      <c r="M112" s="1020"/>
      <c r="N112" s="1020"/>
      <c r="O112" s="1020"/>
      <c r="P112" s="1020"/>
      <c r="Q112" s="1020"/>
      <c r="R112" s="1021"/>
      <c r="S112" s="1022"/>
      <c r="T112" s="1022"/>
      <c r="U112" s="1022"/>
      <c r="V112" s="1023"/>
      <c r="W112" s="181"/>
      <c r="X112" s="182"/>
      <c r="Y112" s="182"/>
      <c r="Z112" s="669"/>
      <c r="AA112" s="671"/>
      <c r="AB112" s="663"/>
    </row>
    <row r="113" spans="1:28" ht="37.5" customHeight="1">
      <c r="A113" s="170"/>
      <c r="B113" s="171">
        <f t="shared" si="2"/>
        <v>86</v>
      </c>
      <c r="C113" s="178"/>
      <c r="D113" s="179"/>
      <c r="E113" s="179"/>
      <c r="F113" s="179"/>
      <c r="G113" s="179"/>
      <c r="H113" s="179"/>
      <c r="I113" s="179"/>
      <c r="J113" s="179"/>
      <c r="K113" s="179"/>
      <c r="L113" s="180"/>
      <c r="M113" s="1020"/>
      <c r="N113" s="1020"/>
      <c r="O113" s="1020"/>
      <c r="P113" s="1020"/>
      <c r="Q113" s="1020"/>
      <c r="R113" s="1021"/>
      <c r="S113" s="1022"/>
      <c r="T113" s="1022"/>
      <c r="U113" s="1022"/>
      <c r="V113" s="1023"/>
      <c r="W113" s="181"/>
      <c r="X113" s="182"/>
      <c r="Y113" s="182"/>
      <c r="Z113" s="669"/>
      <c r="AA113" s="671"/>
      <c r="AB113" s="663"/>
    </row>
    <row r="114" spans="1:28" ht="37.5" customHeight="1">
      <c r="A114" s="170"/>
      <c r="B114" s="171">
        <f t="shared" si="2"/>
        <v>87</v>
      </c>
      <c r="C114" s="178"/>
      <c r="D114" s="179"/>
      <c r="E114" s="179"/>
      <c r="F114" s="179"/>
      <c r="G114" s="179"/>
      <c r="H114" s="179"/>
      <c r="I114" s="179"/>
      <c r="J114" s="179"/>
      <c r="K114" s="179"/>
      <c r="L114" s="180"/>
      <c r="M114" s="1020"/>
      <c r="N114" s="1020"/>
      <c r="O114" s="1020"/>
      <c r="P114" s="1020"/>
      <c r="Q114" s="1020"/>
      <c r="R114" s="1021"/>
      <c r="S114" s="1022"/>
      <c r="T114" s="1022"/>
      <c r="U114" s="1022"/>
      <c r="V114" s="1023"/>
      <c r="W114" s="181"/>
      <c r="X114" s="182"/>
      <c r="Y114" s="182"/>
      <c r="Z114" s="669"/>
      <c r="AA114" s="671"/>
      <c r="AB114" s="663"/>
    </row>
    <row r="115" spans="1:28" ht="37.5" customHeight="1">
      <c r="A115" s="170"/>
      <c r="B115" s="171">
        <f t="shared" si="2"/>
        <v>88</v>
      </c>
      <c r="C115" s="178"/>
      <c r="D115" s="179"/>
      <c r="E115" s="179"/>
      <c r="F115" s="179"/>
      <c r="G115" s="179"/>
      <c r="H115" s="179"/>
      <c r="I115" s="179"/>
      <c r="J115" s="179"/>
      <c r="K115" s="179"/>
      <c r="L115" s="180"/>
      <c r="M115" s="1020"/>
      <c r="N115" s="1020"/>
      <c r="O115" s="1020"/>
      <c r="P115" s="1020"/>
      <c r="Q115" s="1020"/>
      <c r="R115" s="1021"/>
      <c r="S115" s="1022"/>
      <c r="T115" s="1022"/>
      <c r="U115" s="1022"/>
      <c r="V115" s="1023"/>
      <c r="W115" s="181"/>
      <c r="X115" s="182"/>
      <c r="Y115" s="182"/>
      <c r="Z115" s="669"/>
      <c r="AA115" s="671"/>
      <c r="AB115" s="663"/>
    </row>
    <row r="116" spans="1:28" ht="37.5" customHeight="1">
      <c r="A116" s="170"/>
      <c r="B116" s="171">
        <f t="shared" si="2"/>
        <v>89</v>
      </c>
      <c r="C116" s="178"/>
      <c r="D116" s="179"/>
      <c r="E116" s="179"/>
      <c r="F116" s="179"/>
      <c r="G116" s="179"/>
      <c r="H116" s="179"/>
      <c r="I116" s="179"/>
      <c r="J116" s="179"/>
      <c r="K116" s="179"/>
      <c r="L116" s="180"/>
      <c r="M116" s="1020"/>
      <c r="N116" s="1020"/>
      <c r="O116" s="1020"/>
      <c r="P116" s="1020"/>
      <c r="Q116" s="1020"/>
      <c r="R116" s="1021"/>
      <c r="S116" s="1022"/>
      <c r="T116" s="1022"/>
      <c r="U116" s="1022"/>
      <c r="V116" s="1023"/>
      <c r="W116" s="181"/>
      <c r="X116" s="182"/>
      <c r="Y116" s="182"/>
      <c r="Z116" s="669"/>
      <c r="AA116" s="671"/>
      <c r="AB116" s="663"/>
    </row>
    <row r="117" spans="1:28" ht="37.5" customHeight="1">
      <c r="A117" s="170"/>
      <c r="B117" s="171">
        <f t="shared" si="2"/>
        <v>90</v>
      </c>
      <c r="C117" s="178"/>
      <c r="D117" s="179"/>
      <c r="E117" s="179"/>
      <c r="F117" s="179"/>
      <c r="G117" s="179"/>
      <c r="H117" s="179"/>
      <c r="I117" s="179"/>
      <c r="J117" s="179"/>
      <c r="K117" s="179"/>
      <c r="L117" s="180"/>
      <c r="M117" s="1020"/>
      <c r="N117" s="1020"/>
      <c r="O117" s="1020"/>
      <c r="P117" s="1020"/>
      <c r="Q117" s="1020"/>
      <c r="R117" s="1021"/>
      <c r="S117" s="1022"/>
      <c r="T117" s="1022"/>
      <c r="U117" s="1022"/>
      <c r="V117" s="1023"/>
      <c r="W117" s="181"/>
      <c r="X117" s="182"/>
      <c r="Y117" s="182"/>
      <c r="Z117" s="669"/>
      <c r="AA117" s="671"/>
      <c r="AB117" s="663"/>
    </row>
    <row r="118" spans="1:28" ht="37.5" customHeight="1">
      <c r="A118" s="170"/>
      <c r="B118" s="171">
        <f t="shared" si="2"/>
        <v>91</v>
      </c>
      <c r="C118" s="178"/>
      <c r="D118" s="179"/>
      <c r="E118" s="179"/>
      <c r="F118" s="179"/>
      <c r="G118" s="179"/>
      <c r="H118" s="179"/>
      <c r="I118" s="179"/>
      <c r="J118" s="179"/>
      <c r="K118" s="179"/>
      <c r="L118" s="180"/>
      <c r="M118" s="1020"/>
      <c r="N118" s="1020"/>
      <c r="O118" s="1020"/>
      <c r="P118" s="1020"/>
      <c r="Q118" s="1020"/>
      <c r="R118" s="1021"/>
      <c r="S118" s="1022"/>
      <c r="T118" s="1022"/>
      <c r="U118" s="1022"/>
      <c r="V118" s="1023"/>
      <c r="W118" s="181"/>
      <c r="X118" s="182"/>
      <c r="Y118" s="182"/>
      <c r="Z118" s="669"/>
      <c r="AA118" s="671"/>
      <c r="AB118" s="663"/>
    </row>
    <row r="119" spans="1:28" ht="37.5" customHeight="1">
      <c r="A119" s="170"/>
      <c r="B119" s="171">
        <f t="shared" si="2"/>
        <v>92</v>
      </c>
      <c r="C119" s="178"/>
      <c r="D119" s="179"/>
      <c r="E119" s="179"/>
      <c r="F119" s="179"/>
      <c r="G119" s="179"/>
      <c r="H119" s="179"/>
      <c r="I119" s="179"/>
      <c r="J119" s="179"/>
      <c r="K119" s="179"/>
      <c r="L119" s="180"/>
      <c r="M119" s="1020"/>
      <c r="N119" s="1020"/>
      <c r="O119" s="1020"/>
      <c r="P119" s="1020"/>
      <c r="Q119" s="1020"/>
      <c r="R119" s="1021"/>
      <c r="S119" s="1022"/>
      <c r="T119" s="1022"/>
      <c r="U119" s="1022"/>
      <c r="V119" s="1023"/>
      <c r="W119" s="181"/>
      <c r="X119" s="182"/>
      <c r="Y119" s="182"/>
      <c r="Z119" s="669"/>
      <c r="AA119" s="671"/>
      <c r="AB119" s="663"/>
    </row>
    <row r="120" spans="1:28" ht="37.5" customHeight="1">
      <c r="A120" s="170"/>
      <c r="B120" s="171">
        <f t="shared" ref="B120:B125" si="3">B119+1</f>
        <v>93</v>
      </c>
      <c r="C120" s="178"/>
      <c r="D120" s="179"/>
      <c r="E120" s="179"/>
      <c r="F120" s="179"/>
      <c r="G120" s="179"/>
      <c r="H120" s="179"/>
      <c r="I120" s="179"/>
      <c r="J120" s="179"/>
      <c r="K120" s="179"/>
      <c r="L120" s="180"/>
      <c r="M120" s="1020"/>
      <c r="N120" s="1020"/>
      <c r="O120" s="1020"/>
      <c r="P120" s="1020"/>
      <c r="Q120" s="1020"/>
      <c r="R120" s="1021"/>
      <c r="S120" s="1022"/>
      <c r="T120" s="1022"/>
      <c r="U120" s="1022"/>
      <c r="V120" s="1023"/>
      <c r="W120" s="181"/>
      <c r="X120" s="182"/>
      <c r="Y120" s="182"/>
      <c r="Z120" s="669"/>
      <c r="AA120" s="671"/>
      <c r="AB120" s="663"/>
    </row>
    <row r="121" spans="1:28" ht="37.5" customHeight="1">
      <c r="A121" s="170"/>
      <c r="B121" s="171">
        <f t="shared" si="3"/>
        <v>94</v>
      </c>
      <c r="C121" s="178"/>
      <c r="D121" s="179"/>
      <c r="E121" s="179"/>
      <c r="F121" s="179"/>
      <c r="G121" s="179"/>
      <c r="H121" s="179"/>
      <c r="I121" s="179"/>
      <c r="J121" s="179"/>
      <c r="K121" s="179"/>
      <c r="L121" s="180"/>
      <c r="M121" s="1020"/>
      <c r="N121" s="1020"/>
      <c r="O121" s="1020"/>
      <c r="P121" s="1020"/>
      <c r="Q121" s="1020"/>
      <c r="R121" s="1021"/>
      <c r="S121" s="1022"/>
      <c r="T121" s="1022"/>
      <c r="U121" s="1022"/>
      <c r="V121" s="1023"/>
      <c r="W121" s="181"/>
      <c r="X121" s="182"/>
      <c r="Y121" s="182"/>
      <c r="Z121" s="669"/>
      <c r="AA121" s="671"/>
      <c r="AB121" s="663"/>
    </row>
    <row r="122" spans="1:28" ht="37.5" customHeight="1">
      <c r="A122" s="170"/>
      <c r="B122" s="171">
        <f t="shared" si="3"/>
        <v>95</v>
      </c>
      <c r="C122" s="178"/>
      <c r="D122" s="179"/>
      <c r="E122" s="179"/>
      <c r="F122" s="179"/>
      <c r="G122" s="179"/>
      <c r="H122" s="179"/>
      <c r="I122" s="179"/>
      <c r="J122" s="179"/>
      <c r="K122" s="179"/>
      <c r="L122" s="180"/>
      <c r="M122" s="1020"/>
      <c r="N122" s="1020"/>
      <c r="O122" s="1020"/>
      <c r="P122" s="1020"/>
      <c r="Q122" s="1020"/>
      <c r="R122" s="1021"/>
      <c r="S122" s="1022"/>
      <c r="T122" s="1022"/>
      <c r="U122" s="1022"/>
      <c r="V122" s="1023"/>
      <c r="W122" s="181"/>
      <c r="X122" s="182"/>
      <c r="Y122" s="182"/>
      <c r="Z122" s="669"/>
      <c r="AA122" s="671"/>
      <c r="AB122" s="663"/>
    </row>
    <row r="123" spans="1:28" ht="37.5" customHeight="1">
      <c r="A123" s="170"/>
      <c r="B123" s="171">
        <f t="shared" si="3"/>
        <v>96</v>
      </c>
      <c r="C123" s="178"/>
      <c r="D123" s="179"/>
      <c r="E123" s="179"/>
      <c r="F123" s="179"/>
      <c r="G123" s="179"/>
      <c r="H123" s="179"/>
      <c r="I123" s="179"/>
      <c r="J123" s="179"/>
      <c r="K123" s="179"/>
      <c r="L123" s="180"/>
      <c r="M123" s="1020"/>
      <c r="N123" s="1020"/>
      <c r="O123" s="1020"/>
      <c r="P123" s="1020"/>
      <c r="Q123" s="1020"/>
      <c r="R123" s="1021"/>
      <c r="S123" s="1022"/>
      <c r="T123" s="1022"/>
      <c r="U123" s="1022"/>
      <c r="V123" s="1023"/>
      <c r="W123" s="181"/>
      <c r="X123" s="182"/>
      <c r="Y123" s="182"/>
      <c r="Z123" s="669"/>
      <c r="AA123" s="671"/>
      <c r="AB123" s="663"/>
    </row>
    <row r="124" spans="1:28" ht="37.5" customHeight="1">
      <c r="A124" s="170"/>
      <c r="B124" s="171">
        <f t="shared" si="3"/>
        <v>97</v>
      </c>
      <c r="C124" s="178"/>
      <c r="D124" s="179"/>
      <c r="E124" s="179"/>
      <c r="F124" s="179"/>
      <c r="G124" s="179"/>
      <c r="H124" s="179"/>
      <c r="I124" s="179"/>
      <c r="J124" s="179"/>
      <c r="K124" s="179"/>
      <c r="L124" s="180"/>
      <c r="M124" s="1020"/>
      <c r="N124" s="1020"/>
      <c r="O124" s="1020"/>
      <c r="P124" s="1020"/>
      <c r="Q124" s="1020"/>
      <c r="R124" s="1021"/>
      <c r="S124" s="1022"/>
      <c r="T124" s="1022"/>
      <c r="U124" s="1022"/>
      <c r="V124" s="1023"/>
      <c r="W124" s="181"/>
      <c r="X124" s="182"/>
      <c r="Y124" s="182"/>
      <c r="Z124" s="669"/>
      <c r="AA124" s="671"/>
      <c r="AB124" s="663"/>
    </row>
    <row r="125" spans="1:28" ht="37.5" customHeight="1">
      <c r="A125" s="170"/>
      <c r="B125" s="171">
        <f t="shared" si="3"/>
        <v>98</v>
      </c>
      <c r="C125" s="178"/>
      <c r="D125" s="179"/>
      <c r="E125" s="179"/>
      <c r="F125" s="179"/>
      <c r="G125" s="179"/>
      <c r="H125" s="179"/>
      <c r="I125" s="179"/>
      <c r="J125" s="179"/>
      <c r="K125" s="179"/>
      <c r="L125" s="180"/>
      <c r="M125" s="1020"/>
      <c r="N125" s="1020"/>
      <c r="O125" s="1020"/>
      <c r="P125" s="1020"/>
      <c r="Q125" s="1020"/>
      <c r="R125" s="1021"/>
      <c r="S125" s="1022"/>
      <c r="T125" s="1022"/>
      <c r="U125" s="1022"/>
      <c r="V125" s="1023"/>
      <c r="W125" s="181"/>
      <c r="X125" s="182"/>
      <c r="Y125" s="182"/>
      <c r="Z125" s="669"/>
      <c r="AA125" s="671"/>
      <c r="AB125" s="663"/>
    </row>
    <row r="126" spans="1:28" ht="37.5" customHeight="1">
      <c r="A126" s="170"/>
      <c r="B126" s="171">
        <f t="shared" ref="B126:B127" si="4">B125+1</f>
        <v>99</v>
      </c>
      <c r="C126" s="178"/>
      <c r="D126" s="179"/>
      <c r="E126" s="179"/>
      <c r="F126" s="179"/>
      <c r="G126" s="179"/>
      <c r="H126" s="179"/>
      <c r="I126" s="179"/>
      <c r="J126" s="179"/>
      <c r="K126" s="179"/>
      <c r="L126" s="180"/>
      <c r="M126" s="1020"/>
      <c r="N126" s="1020"/>
      <c r="O126" s="1020"/>
      <c r="P126" s="1020"/>
      <c r="Q126" s="1020"/>
      <c r="R126" s="1021"/>
      <c r="S126" s="1022"/>
      <c r="T126" s="1022"/>
      <c r="U126" s="1022"/>
      <c r="V126" s="1023"/>
      <c r="W126" s="181"/>
      <c r="X126" s="182"/>
      <c r="Y126" s="182"/>
      <c r="Z126" s="669"/>
      <c r="AA126" s="671"/>
      <c r="AB126" s="663"/>
    </row>
    <row r="127" spans="1:28" ht="37.5" customHeight="1" thickBot="1">
      <c r="A127" s="170"/>
      <c r="B127" s="171">
        <f t="shared" si="4"/>
        <v>100</v>
      </c>
      <c r="C127" s="183"/>
      <c r="D127" s="184"/>
      <c r="E127" s="184"/>
      <c r="F127" s="184"/>
      <c r="G127" s="184"/>
      <c r="H127" s="184"/>
      <c r="I127" s="184"/>
      <c r="J127" s="184"/>
      <c r="K127" s="184"/>
      <c r="L127" s="185"/>
      <c r="M127" s="1040"/>
      <c r="N127" s="1040"/>
      <c r="O127" s="1040"/>
      <c r="P127" s="1040"/>
      <c r="Q127" s="1040"/>
      <c r="R127" s="1073"/>
      <c r="S127" s="1074"/>
      <c r="T127" s="1074"/>
      <c r="U127" s="1074"/>
      <c r="V127" s="1075"/>
      <c r="W127" s="186"/>
      <c r="X127" s="187"/>
      <c r="Y127" s="187"/>
      <c r="Z127" s="670"/>
      <c r="AA127" s="672"/>
      <c r="AB127" s="664"/>
    </row>
    <row r="128" spans="1:28" ht="4.5" customHeight="1">
      <c r="A128" s="19"/>
    </row>
    <row r="129" spans="2:27" ht="28.5" customHeight="1">
      <c r="B129" s="23"/>
      <c r="C129" s="1039"/>
      <c r="D129" s="1039"/>
      <c r="E129" s="1039"/>
      <c r="F129" s="1039"/>
      <c r="G129" s="1039"/>
      <c r="H129" s="1039"/>
      <c r="I129" s="1039"/>
      <c r="J129" s="1039"/>
      <c r="K129" s="1039"/>
      <c r="L129" s="1039"/>
      <c r="M129" s="1039"/>
      <c r="N129" s="1039"/>
      <c r="O129" s="1039"/>
      <c r="P129" s="1039"/>
      <c r="Q129" s="1039"/>
      <c r="R129" s="1039"/>
      <c r="S129" s="1039"/>
      <c r="T129" s="1039"/>
      <c r="U129" s="1039"/>
      <c r="V129" s="1039"/>
      <c r="W129" s="1039"/>
      <c r="X129" s="1039"/>
      <c r="Y129" s="1039"/>
      <c r="Z129" s="1039"/>
      <c r="AA129" s="1039"/>
    </row>
    <row r="130" spans="2:27" ht="20.100000000000001" customHeight="1">
      <c r="T130" s="2"/>
      <c r="U130" s="2"/>
      <c r="V130" s="2"/>
      <c r="W130" s="2"/>
      <c r="X130" s="2"/>
      <c r="Y130" s="2"/>
    </row>
    <row r="131" spans="2:27" ht="20.100000000000001" customHeight="1">
      <c r="T131" s="2"/>
      <c r="U131" s="2"/>
      <c r="V131" s="2"/>
      <c r="W131" s="2"/>
      <c r="X131" s="2"/>
      <c r="Y131" s="2"/>
    </row>
    <row r="132" spans="2:27" ht="20.100000000000001" customHeight="1">
      <c r="T132" s="2"/>
      <c r="U132" s="2"/>
      <c r="V132" s="2"/>
      <c r="W132" s="2"/>
      <c r="X132" s="2"/>
      <c r="Y132" s="2"/>
    </row>
    <row r="133" spans="2:27" ht="20.100000000000001" customHeight="1">
      <c r="T133" s="2"/>
      <c r="U133" s="2"/>
      <c r="V133" s="20"/>
      <c r="W133" s="20"/>
      <c r="X133" s="2"/>
      <c r="Y133" s="2"/>
    </row>
    <row r="134" spans="2:27" ht="20.100000000000001" customHeight="1">
      <c r="T134" s="2"/>
      <c r="U134" s="2"/>
      <c r="V134" s="21"/>
      <c r="W134" s="21"/>
      <c r="X134" s="2"/>
      <c r="Y134" s="2"/>
    </row>
    <row r="135" spans="2:27" ht="20.100000000000001" customHeight="1">
      <c r="T135" s="2"/>
      <c r="U135" s="2"/>
      <c r="V135" s="22"/>
      <c r="W135" s="22"/>
      <c r="X135" s="2"/>
      <c r="Y135" s="2"/>
    </row>
    <row r="136" spans="2:27" ht="20.100000000000001" customHeight="1">
      <c r="T136" s="2"/>
      <c r="U136" s="2"/>
      <c r="V136" s="2"/>
      <c r="W136" s="2"/>
      <c r="X136" s="2"/>
      <c r="Y136" s="2"/>
    </row>
  </sheetData>
  <mergeCells count="237">
    <mergeCell ref="R127:V127"/>
    <mergeCell ref="R76:V76"/>
    <mergeCell ref="R75:V75"/>
    <mergeCell ref="R74:V74"/>
    <mergeCell ref="R73:V73"/>
    <mergeCell ref="R60:V60"/>
    <mergeCell ref="R59:V59"/>
    <mergeCell ref="R58:V58"/>
    <mergeCell ref="R85:V85"/>
    <mergeCell ref="R84:V84"/>
    <mergeCell ref="R83:V83"/>
    <mergeCell ref="R82:V82"/>
    <mergeCell ref="R81:V81"/>
    <mergeCell ref="R80:V80"/>
    <mergeCell ref="R79:V79"/>
    <mergeCell ref="R78:V78"/>
    <mergeCell ref="R51:V51"/>
    <mergeCell ref="R50:V50"/>
    <mergeCell ref="R63:V63"/>
    <mergeCell ref="R62:V62"/>
    <mergeCell ref="R61:V61"/>
    <mergeCell ref="AB26:AB27"/>
    <mergeCell ref="C7:AA7"/>
    <mergeCell ref="Y26:Y27"/>
    <mergeCell ref="X26:X27"/>
    <mergeCell ref="R26:W26"/>
    <mergeCell ref="R91:V91"/>
    <mergeCell ref="R90:V90"/>
    <mergeCell ref="R89:V89"/>
    <mergeCell ref="R88:V88"/>
    <mergeCell ref="R87:V87"/>
    <mergeCell ref="R86:V86"/>
    <mergeCell ref="B26:B27"/>
    <mergeCell ref="C26:L27"/>
    <mergeCell ref="R27:V27"/>
    <mergeCell ref="M26:Q27"/>
    <mergeCell ref="R72:V72"/>
    <mergeCell ref="R71:V71"/>
    <mergeCell ref="R70:V70"/>
    <mergeCell ref="R69:V69"/>
    <mergeCell ref="R68:V68"/>
    <mergeCell ref="R67:V67"/>
    <mergeCell ref="R40:V40"/>
    <mergeCell ref="R36:V36"/>
    <mergeCell ref="R46:V46"/>
    <mergeCell ref="R45:V45"/>
    <mergeCell ref="R44:V44"/>
    <mergeCell ref="R55:V55"/>
    <mergeCell ref="R54:V54"/>
    <mergeCell ref="R53:V53"/>
    <mergeCell ref="C20:L20"/>
    <mergeCell ref="C15:L15"/>
    <mergeCell ref="C16:L16"/>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C10:L10"/>
    <mergeCell ref="C11:L11"/>
    <mergeCell ref="C12:L12"/>
    <mergeCell ref="C13:L13"/>
    <mergeCell ref="C14:L14"/>
    <mergeCell ref="C19:L19"/>
    <mergeCell ref="C18:L18"/>
    <mergeCell ref="M18:X18"/>
    <mergeCell ref="M15:X15"/>
    <mergeCell ref="M16:X16"/>
    <mergeCell ref="R28:V28"/>
    <mergeCell ref="R29:V29"/>
    <mergeCell ref="R30:V30"/>
    <mergeCell ref="R31:V31"/>
    <mergeCell ref="M37:Q37"/>
    <mergeCell ref="M38:Q38"/>
    <mergeCell ref="M39:Q39"/>
    <mergeCell ref="R41:V41"/>
    <mergeCell ref="M10:X10"/>
    <mergeCell ref="M11:X11"/>
    <mergeCell ref="M13:X13"/>
    <mergeCell ref="M14:X14"/>
    <mergeCell ref="M19:X19"/>
    <mergeCell ref="M20:X20"/>
    <mergeCell ref="AA26:AA27"/>
    <mergeCell ref="Z26:Z27"/>
    <mergeCell ref="M41:Q41"/>
    <mergeCell ref="M42:Q42"/>
    <mergeCell ref="M43:Q43"/>
    <mergeCell ref="M44:Q44"/>
    <mergeCell ref="M45:Q45"/>
    <mergeCell ref="M48:Q48"/>
    <mergeCell ref="R47:V47"/>
    <mergeCell ref="R48:V48"/>
    <mergeCell ref="R32:V32"/>
    <mergeCell ref="M28:Q28"/>
    <mergeCell ref="M29:Q29"/>
    <mergeCell ref="M30:Q30"/>
    <mergeCell ref="M31:Q31"/>
    <mergeCell ref="M32:Q32"/>
    <mergeCell ref="M33:Q33"/>
    <mergeCell ref="M34:Q34"/>
    <mergeCell ref="M40:Q40"/>
    <mergeCell ref="M47:Q47"/>
    <mergeCell ref="R42:V42"/>
    <mergeCell ref="R43:V43"/>
    <mergeCell ref="M36:Q36"/>
    <mergeCell ref="M35:Q35"/>
    <mergeCell ref="C129:AA129"/>
    <mergeCell ref="R49:V49"/>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M127:Q127"/>
    <mergeCell ref="M55:Q55"/>
    <mergeCell ref="M56:Q56"/>
    <mergeCell ref="M57:Q57"/>
    <mergeCell ref="M60:Q60"/>
    <mergeCell ref="M61:Q61"/>
    <mergeCell ref="M62:Q62"/>
    <mergeCell ref="M63:Q63"/>
    <mergeCell ref="B17:B18"/>
    <mergeCell ref="M49:Q49"/>
    <mergeCell ref="M50:Q50"/>
    <mergeCell ref="M51:Q51"/>
    <mergeCell ref="M46:Q46"/>
    <mergeCell ref="M67:Q67"/>
    <mergeCell ref="M68:Q68"/>
    <mergeCell ref="M69:Q69"/>
    <mergeCell ref="M21:X21"/>
    <mergeCell ref="C21:L21"/>
    <mergeCell ref="M17:X17"/>
    <mergeCell ref="C17:L17"/>
    <mergeCell ref="R37:V37"/>
    <mergeCell ref="R38:V38"/>
    <mergeCell ref="R39:V39"/>
    <mergeCell ref="R65:V65"/>
    <mergeCell ref="M58:Q58"/>
    <mergeCell ref="M59:Q59"/>
    <mergeCell ref="M65:Q65"/>
    <mergeCell ref="M66:Q66"/>
    <mergeCell ref="M64:Q64"/>
    <mergeCell ref="R33:V33"/>
    <mergeCell ref="R34:V34"/>
    <mergeCell ref="R35:V35"/>
    <mergeCell ref="R66:V66"/>
    <mergeCell ref="M52:Q52"/>
    <mergeCell ref="M53:Q53"/>
    <mergeCell ref="M54:Q54"/>
    <mergeCell ref="R56:V56"/>
    <mergeCell ref="R57:V57"/>
    <mergeCell ref="R64:V64"/>
    <mergeCell ref="M81:Q81"/>
    <mergeCell ref="M82:Q82"/>
    <mergeCell ref="M74:Q74"/>
    <mergeCell ref="M75:Q75"/>
    <mergeCell ref="M76:Q76"/>
    <mergeCell ref="M77:Q77"/>
    <mergeCell ref="M78:Q78"/>
    <mergeCell ref="M79:Q79"/>
    <mergeCell ref="M80:Q80"/>
    <mergeCell ref="M70:Q70"/>
    <mergeCell ref="M71:Q71"/>
    <mergeCell ref="M72:Q72"/>
    <mergeCell ref="M73:Q73"/>
    <mergeCell ref="R77:V77"/>
    <mergeCell ref="R52:V52"/>
    <mergeCell ref="M83:Q83"/>
    <mergeCell ref="M84:Q84"/>
    <mergeCell ref="M85:Q85"/>
    <mergeCell ref="M86:Q86"/>
    <mergeCell ref="M87:Q87"/>
    <mergeCell ref="M88:Q88"/>
    <mergeCell ref="M89:Q89"/>
    <mergeCell ref="M90:Q90"/>
    <mergeCell ref="M91:Q91"/>
    <mergeCell ref="M107:Q107"/>
    <mergeCell ref="M108:Q108"/>
    <mergeCell ref="M109:Q109"/>
    <mergeCell ref="M92:Q92"/>
    <mergeCell ref="M93:Q93"/>
    <mergeCell ref="M94:Q94"/>
    <mergeCell ref="M95:Q95"/>
    <mergeCell ref="M96:Q96"/>
    <mergeCell ref="M97:Q97"/>
    <mergeCell ref="M98:Q98"/>
    <mergeCell ref="M99:Q99"/>
    <mergeCell ref="M100:Q100"/>
    <mergeCell ref="B25:AB25"/>
    <mergeCell ref="M110:Q110"/>
    <mergeCell ref="M111:Q111"/>
    <mergeCell ref="M112:Q112"/>
    <mergeCell ref="M113:Q113"/>
    <mergeCell ref="M114:Q114"/>
    <mergeCell ref="M124:Q124"/>
    <mergeCell ref="M125:Q125"/>
    <mergeCell ref="M126:Q126"/>
    <mergeCell ref="M115:Q115"/>
    <mergeCell ref="M116:Q116"/>
    <mergeCell ref="M117:Q117"/>
    <mergeCell ref="M118:Q118"/>
    <mergeCell ref="M119:Q119"/>
    <mergeCell ref="M120:Q120"/>
    <mergeCell ref="M121:Q121"/>
    <mergeCell ref="M122:Q122"/>
    <mergeCell ref="M123:Q123"/>
    <mergeCell ref="M101:Q101"/>
    <mergeCell ref="M102:Q102"/>
    <mergeCell ref="M103:Q103"/>
    <mergeCell ref="M104:Q104"/>
    <mergeCell ref="M105:Q105"/>
    <mergeCell ref="M106:Q106"/>
  </mergeCells>
  <phoneticPr fontId="8"/>
  <dataValidations count="1">
    <dataValidation type="list" allowBlank="1" showInputMessage="1" showErrorMessage="1" sqref="Y28:Y34">
      <formula1>サービス名</formula1>
    </dataValidation>
  </dataValidations>
  <hyperlinks>
    <hyperlink ref="M21"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Y35:Y127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Q12" sqref="Q12"/>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57" t="s">
        <v>94</v>
      </c>
      <c r="B1" s="189"/>
      <c r="C1" s="189"/>
      <c r="D1" s="189"/>
      <c r="E1" s="189"/>
      <c r="F1" s="189"/>
      <c r="G1" s="192" t="s">
        <v>223</v>
      </c>
      <c r="H1" s="189"/>
      <c r="I1" s="189"/>
      <c r="J1" s="189"/>
      <c r="K1" s="189"/>
      <c r="L1" s="189"/>
      <c r="M1" s="189"/>
      <c r="N1" s="189"/>
      <c r="O1" s="189"/>
      <c r="P1" s="189"/>
      <c r="Q1" s="189"/>
      <c r="R1" s="189"/>
      <c r="S1" s="189"/>
      <c r="T1" s="189"/>
      <c r="U1" s="189"/>
      <c r="V1" s="189"/>
      <c r="W1" s="190"/>
      <c r="X1" s="190"/>
      <c r="Y1" s="190"/>
      <c r="Z1" s="190"/>
      <c r="AA1" s="190"/>
      <c r="AB1" s="190"/>
      <c r="AC1" s="190"/>
      <c r="AD1" s="190"/>
      <c r="AE1" s="190"/>
      <c r="AF1" s="190"/>
      <c r="AG1" s="190"/>
      <c r="AH1" s="190"/>
    </row>
    <row r="2" spans="1:34" ht="21" customHeight="1" thickBot="1">
      <c r="A2" s="189"/>
      <c r="B2" s="192"/>
      <c r="C2" s="192"/>
      <c r="D2" s="192"/>
      <c r="E2" s="192"/>
      <c r="F2" s="192"/>
      <c r="G2" s="192"/>
      <c r="H2" s="192"/>
      <c r="I2" s="192"/>
      <c r="J2" s="192"/>
      <c r="K2" s="192"/>
      <c r="L2" s="192"/>
      <c r="M2" s="192"/>
      <c r="N2" s="192"/>
      <c r="O2" s="192"/>
      <c r="P2" s="192"/>
      <c r="Q2" s="192"/>
      <c r="R2" s="192"/>
      <c r="S2" s="192"/>
      <c r="T2" s="192"/>
      <c r="U2" s="192"/>
      <c r="V2" s="192"/>
      <c r="W2" s="190"/>
      <c r="X2" s="190"/>
      <c r="Y2" s="190"/>
      <c r="Z2" s="190"/>
      <c r="AA2" s="196"/>
      <c r="AB2" s="558"/>
      <c r="AC2" s="558"/>
      <c r="AD2" s="558"/>
      <c r="AE2" s="558"/>
      <c r="AF2" s="558"/>
      <c r="AG2" s="558"/>
      <c r="AH2" s="558"/>
    </row>
    <row r="3" spans="1:34" ht="27" customHeight="1" thickBot="1">
      <c r="A3" s="1079" t="s">
        <v>6</v>
      </c>
      <c r="B3" s="1079"/>
      <c r="C3" s="1080"/>
      <c r="D3" s="1076" t="str">
        <f>IF(①基本情報入力シート!M11="","",①基本情報入力シート!M11)</f>
        <v>○○ケアサービス</v>
      </c>
      <c r="E3" s="1077"/>
      <c r="F3" s="1077"/>
      <c r="G3" s="1077"/>
      <c r="H3" s="1077"/>
      <c r="I3" s="1077"/>
      <c r="J3" s="1077"/>
      <c r="K3" s="1077"/>
      <c r="L3" s="1077"/>
      <c r="M3" s="1077"/>
      <c r="N3" s="1077"/>
      <c r="O3" s="1078"/>
      <c r="P3" s="559"/>
      <c r="Q3" s="560"/>
      <c r="R3" s="560"/>
      <c r="S3" s="189"/>
      <c r="T3" s="189"/>
      <c r="U3" s="189"/>
      <c r="V3" s="560"/>
      <c r="W3" s="189"/>
      <c r="X3" s="189"/>
      <c r="Y3" s="189"/>
      <c r="Z3" s="189"/>
      <c r="AA3" s="189"/>
      <c r="AB3" s="189"/>
      <c r="AC3" s="189"/>
      <c r="AD3" s="189"/>
      <c r="AE3" s="189"/>
      <c r="AF3" s="189"/>
      <c r="AG3" s="189"/>
      <c r="AH3" s="189"/>
    </row>
    <row r="4" spans="1:34" ht="21" customHeight="1" thickBot="1">
      <c r="A4" s="561"/>
      <c r="B4" s="561"/>
      <c r="C4" s="561"/>
      <c r="D4" s="562"/>
      <c r="E4" s="562"/>
      <c r="F4" s="562"/>
      <c r="G4" s="562"/>
      <c r="H4" s="562"/>
      <c r="I4" s="562"/>
      <c r="J4" s="562"/>
      <c r="K4" s="562"/>
      <c r="L4" s="562"/>
      <c r="M4" s="562"/>
      <c r="N4" s="562"/>
      <c r="O4" s="562"/>
      <c r="P4" s="562"/>
      <c r="Q4" s="560"/>
      <c r="R4" s="560"/>
      <c r="S4" s="189"/>
      <c r="T4" s="189"/>
      <c r="U4" s="189"/>
      <c r="V4" s="560"/>
      <c r="W4" s="189"/>
      <c r="X4" s="189"/>
      <c r="Y4" s="189"/>
      <c r="Z4" s="189"/>
      <c r="AA4" s="189"/>
      <c r="AB4" s="189"/>
      <c r="AC4" s="189"/>
      <c r="AD4" s="189"/>
      <c r="AE4" s="189"/>
      <c r="AF4" s="189"/>
      <c r="AG4" s="189"/>
      <c r="AH4" s="189"/>
    </row>
    <row r="5" spans="1:34" ht="27.75" customHeight="1" thickBot="1">
      <c r="A5" s="1101" t="s">
        <v>302</v>
      </c>
      <c r="B5" s="1102"/>
      <c r="C5" s="1102"/>
      <c r="D5" s="1102"/>
      <c r="E5" s="1102"/>
      <c r="F5" s="1102"/>
      <c r="G5" s="1102"/>
      <c r="H5" s="1102"/>
      <c r="I5" s="1102"/>
      <c r="J5" s="1102"/>
      <c r="K5" s="1102"/>
      <c r="L5" s="1102"/>
      <c r="M5" s="1102"/>
      <c r="N5" s="1102"/>
      <c r="O5" s="563">
        <f>IF(SUM(AH12:AH111)=0,"",SUM(AH12:AH111))</f>
        <v>54637200</v>
      </c>
      <c r="P5" s="562"/>
      <c r="Q5" s="560"/>
      <c r="R5" s="560"/>
      <c r="S5" s="189"/>
      <c r="T5" s="189"/>
      <c r="U5" s="189"/>
      <c r="V5" s="560"/>
      <c r="W5" s="189"/>
      <c r="X5" s="189"/>
      <c r="Y5" s="189"/>
      <c r="Z5" s="189"/>
      <c r="AA5" s="189"/>
      <c r="AB5" s="189"/>
      <c r="AC5" s="189"/>
      <c r="AD5" s="189"/>
      <c r="AE5" s="189"/>
      <c r="AF5" s="189"/>
      <c r="AG5" s="189"/>
      <c r="AH5" s="189"/>
    </row>
    <row r="6" spans="1:34" ht="21" customHeight="1" thickBot="1">
      <c r="A6" s="189"/>
      <c r="B6" s="189"/>
      <c r="C6" s="189"/>
      <c r="D6" s="189"/>
      <c r="E6" s="189"/>
      <c r="F6" s="189"/>
      <c r="G6" s="189"/>
      <c r="H6" s="189"/>
      <c r="I6" s="189"/>
      <c r="J6" s="189"/>
      <c r="K6" s="189"/>
      <c r="L6" s="189"/>
      <c r="M6" s="189"/>
      <c r="N6" s="189"/>
      <c r="O6" s="189"/>
      <c r="P6" s="189"/>
      <c r="Q6" s="240"/>
      <c r="R6" s="240"/>
      <c r="S6" s="189"/>
      <c r="T6" s="189"/>
      <c r="U6" s="189"/>
      <c r="V6" s="189"/>
      <c r="W6" s="189"/>
      <c r="X6" s="189"/>
      <c r="Y6" s="189"/>
      <c r="Z6" s="189"/>
      <c r="AA6" s="189"/>
      <c r="AB6" s="189"/>
      <c r="AC6" s="189"/>
      <c r="AD6" s="189"/>
      <c r="AE6" s="189"/>
      <c r="AF6" s="189"/>
      <c r="AG6" s="189"/>
      <c r="AH6" s="564"/>
    </row>
    <row r="7" spans="1:34" ht="18" customHeight="1">
      <c r="A7" s="1083"/>
      <c r="B7" s="1085" t="s">
        <v>7</v>
      </c>
      <c r="C7" s="1086"/>
      <c r="D7" s="1086"/>
      <c r="E7" s="1086"/>
      <c r="F7" s="1086"/>
      <c r="G7" s="1086"/>
      <c r="H7" s="1086"/>
      <c r="I7" s="1086"/>
      <c r="J7" s="1086"/>
      <c r="K7" s="1087"/>
      <c r="L7" s="1091" t="s">
        <v>125</v>
      </c>
      <c r="M7" s="565"/>
      <c r="N7" s="566"/>
      <c r="O7" s="1093" t="s">
        <v>148</v>
      </c>
      <c r="P7" s="1095" t="s">
        <v>76</v>
      </c>
      <c r="Q7" s="1097" t="s">
        <v>207</v>
      </c>
      <c r="R7" s="1099" t="s">
        <v>130</v>
      </c>
      <c r="S7" s="567" t="s">
        <v>47</v>
      </c>
      <c r="T7" s="568"/>
      <c r="U7" s="568"/>
      <c r="V7" s="568"/>
      <c r="W7" s="568"/>
      <c r="X7" s="568"/>
      <c r="Y7" s="568"/>
      <c r="Z7" s="568"/>
      <c r="AA7" s="568"/>
      <c r="AB7" s="568"/>
      <c r="AC7" s="568"/>
      <c r="AD7" s="568"/>
      <c r="AE7" s="568"/>
      <c r="AF7" s="568"/>
      <c r="AG7" s="568"/>
      <c r="AH7" s="569"/>
    </row>
    <row r="8" spans="1:34" ht="14.25">
      <c r="A8" s="1084"/>
      <c r="B8" s="1088"/>
      <c r="C8" s="1089"/>
      <c r="D8" s="1089"/>
      <c r="E8" s="1089"/>
      <c r="F8" s="1089"/>
      <c r="G8" s="1089"/>
      <c r="H8" s="1089"/>
      <c r="I8" s="1089"/>
      <c r="J8" s="1089"/>
      <c r="K8" s="1090"/>
      <c r="L8" s="1092"/>
      <c r="M8" s="1103" t="s">
        <v>216</v>
      </c>
      <c r="N8" s="1104"/>
      <c r="O8" s="1094"/>
      <c r="P8" s="1096"/>
      <c r="Q8" s="1098"/>
      <c r="R8" s="1100"/>
      <c r="S8" s="570"/>
      <c r="T8" s="1081" t="s">
        <v>103</v>
      </c>
      <c r="U8" s="1082"/>
      <c r="V8" s="1105" t="s">
        <v>104</v>
      </c>
      <c r="W8" s="1106"/>
      <c r="X8" s="1106"/>
      <c r="Y8" s="1106"/>
      <c r="Z8" s="1106"/>
      <c r="AA8" s="1106"/>
      <c r="AB8" s="1106"/>
      <c r="AC8" s="1106"/>
      <c r="AD8" s="1106"/>
      <c r="AE8" s="1106"/>
      <c r="AF8" s="1106"/>
      <c r="AG8" s="1107"/>
      <c r="AH8" s="571" t="s">
        <v>106</v>
      </c>
    </row>
    <row r="9" spans="1:34" ht="13.5" customHeight="1">
      <c r="A9" s="1084"/>
      <c r="B9" s="1088"/>
      <c r="C9" s="1089"/>
      <c r="D9" s="1089"/>
      <c r="E9" s="1089"/>
      <c r="F9" s="1089"/>
      <c r="G9" s="1089"/>
      <c r="H9" s="1089"/>
      <c r="I9" s="1089"/>
      <c r="J9" s="1089"/>
      <c r="K9" s="1090"/>
      <c r="L9" s="1092"/>
      <c r="M9" s="572"/>
      <c r="N9" s="573"/>
      <c r="O9" s="1094"/>
      <c r="P9" s="1096"/>
      <c r="Q9" s="1098"/>
      <c r="R9" s="1100"/>
      <c r="S9" s="1112" t="s">
        <v>98</v>
      </c>
      <c r="T9" s="1113" t="s">
        <v>209</v>
      </c>
      <c r="U9" s="1115" t="s">
        <v>128</v>
      </c>
      <c r="V9" s="1108" t="s">
        <v>129</v>
      </c>
      <c r="W9" s="1109"/>
      <c r="X9" s="1109"/>
      <c r="Y9" s="1109"/>
      <c r="Z9" s="1109"/>
      <c r="AA9" s="1109"/>
      <c r="AB9" s="1109"/>
      <c r="AC9" s="1109"/>
      <c r="AD9" s="1109"/>
      <c r="AE9" s="1109"/>
      <c r="AF9" s="1109"/>
      <c r="AG9" s="1110"/>
      <c r="AH9" s="1100" t="s">
        <v>227</v>
      </c>
    </row>
    <row r="10" spans="1:34" ht="150" customHeight="1">
      <c r="A10" s="1084"/>
      <c r="B10" s="1088"/>
      <c r="C10" s="1089"/>
      <c r="D10" s="1089"/>
      <c r="E10" s="1089"/>
      <c r="F10" s="1089"/>
      <c r="G10" s="1089"/>
      <c r="H10" s="1089"/>
      <c r="I10" s="1089"/>
      <c r="J10" s="1089"/>
      <c r="K10" s="1090"/>
      <c r="L10" s="1092"/>
      <c r="M10" s="574" t="s">
        <v>217</v>
      </c>
      <c r="N10" s="574" t="s">
        <v>218</v>
      </c>
      <c r="O10" s="1094"/>
      <c r="P10" s="1096"/>
      <c r="Q10" s="1098"/>
      <c r="R10" s="1100"/>
      <c r="S10" s="1112"/>
      <c r="T10" s="1114"/>
      <c r="U10" s="1116"/>
      <c r="V10" s="1103"/>
      <c r="W10" s="1111"/>
      <c r="X10" s="1111"/>
      <c r="Y10" s="1111"/>
      <c r="Z10" s="1111"/>
      <c r="AA10" s="1111"/>
      <c r="AB10" s="1111"/>
      <c r="AC10" s="1111"/>
      <c r="AD10" s="1111"/>
      <c r="AE10" s="1111"/>
      <c r="AF10" s="1111"/>
      <c r="AG10" s="1104"/>
      <c r="AH10" s="1100"/>
    </row>
    <row r="11" spans="1:34" ht="14.25">
      <c r="A11" s="575"/>
      <c r="B11" s="576"/>
      <c r="C11" s="577"/>
      <c r="D11" s="577"/>
      <c r="E11" s="577"/>
      <c r="F11" s="577"/>
      <c r="G11" s="577"/>
      <c r="H11" s="577"/>
      <c r="I11" s="577"/>
      <c r="J11" s="577"/>
      <c r="K11" s="578"/>
      <c r="L11" s="579"/>
      <c r="M11" s="579"/>
      <c r="N11" s="579"/>
      <c r="O11" s="580"/>
      <c r="P11" s="581"/>
      <c r="Q11" s="582"/>
      <c r="R11" s="583"/>
      <c r="S11" s="584"/>
      <c r="T11" s="585"/>
      <c r="U11" s="586"/>
      <c r="V11" s="587"/>
      <c r="W11" s="588"/>
      <c r="X11" s="588"/>
      <c r="Y11" s="588"/>
      <c r="Z11" s="588"/>
      <c r="AA11" s="588"/>
      <c r="AB11" s="588"/>
      <c r="AC11" s="588"/>
      <c r="AD11" s="588"/>
      <c r="AE11" s="588"/>
      <c r="AF11" s="588"/>
      <c r="AG11" s="588"/>
      <c r="AH11" s="583"/>
    </row>
    <row r="12" spans="1:34" ht="36.75" customHeight="1">
      <c r="A12" s="809">
        <v>1</v>
      </c>
      <c r="B12" s="810">
        <f>IF([4]基本情報入力シート!C33="","",[4]基本情報入力シート!C33)</f>
        <v>1</v>
      </c>
      <c r="C12" s="811">
        <f>IF([4]基本情報入力シート!D33="","",[4]基本情報入力シート!D33)</f>
        <v>3</v>
      </c>
      <c r="D12" s="864">
        <f>IF([4]基本情報入力シート!E33="","",[4]基本情報入力シート!E33)</f>
        <v>3</v>
      </c>
      <c r="E12" s="864">
        <f>IF([4]基本情報入力シート!F33="","",[4]基本情報入力シート!F33)</f>
        <v>4</v>
      </c>
      <c r="F12" s="864">
        <f>IF([4]基本情報入力シート!G33="","",[4]基本情報入力シート!G33)</f>
        <v>5</v>
      </c>
      <c r="G12" s="864">
        <f>IF([4]基本情報入力シート!H33="","",[4]基本情報入力シート!H33)</f>
        <v>6</v>
      </c>
      <c r="H12" s="864">
        <f>IF([4]基本情報入力シート!I33="","",[4]基本情報入力シート!I33)</f>
        <v>7</v>
      </c>
      <c r="I12" s="864">
        <f>IF([4]基本情報入力シート!J33="","",[4]基本情報入力シート!J33)</f>
        <v>8</v>
      </c>
      <c r="J12" s="864">
        <f>IF([4]基本情報入力シート!K33="","",[4]基本情報入力シート!K33)</f>
        <v>9</v>
      </c>
      <c r="K12" s="865">
        <f>IF([4]基本情報入力シート!L33="","",[4]基本情報入力シート!L33)</f>
        <v>1</v>
      </c>
      <c r="L12" s="812" t="str">
        <f>IF([4]基本情報入力シート!M33="","",[4]基本情報入力シート!M33)</f>
        <v>東京都</v>
      </c>
      <c r="M12" s="812" t="str">
        <f>IF([4]基本情報入力シート!R33="","",[4]基本情報入力シート!R33)</f>
        <v>東京都</v>
      </c>
      <c r="N12" s="812" t="str">
        <f>IF([4]基本情報入力シート!W33="","",[4]基本情報入力シート!W33)</f>
        <v>千代田区</v>
      </c>
      <c r="O12" s="809" t="str">
        <f>IF([4]基本情報入力シート!X33="","",[4]基本情報入力シート!X33)</f>
        <v>介護保険事業所名称０１</v>
      </c>
      <c r="P12" s="813" t="str">
        <f>IF([4]基本情報入力シート!Y33="","",[4]基本情報入力シート!Y33)</f>
        <v>訪問介護</v>
      </c>
      <c r="Q12" s="815">
        <f>IF([4]基本情報入力シート!Z33="","",[4]基本情報入力シート!Z33)</f>
        <v>250000</v>
      </c>
      <c r="R12" s="866">
        <f>IF([4]基本情報入力シート!AA33="","",[4]基本情報入力シート!AA33)</f>
        <v>11.4</v>
      </c>
      <c r="S12" s="867" t="s">
        <v>524</v>
      </c>
      <c r="T12" s="868" t="s">
        <v>525</v>
      </c>
      <c r="U12" s="869">
        <f>IF(P12="","",VLOOKUP(P12,[4]数式用!$A$5:$I$28,MATCH(T12,[4]数式用!$C$4:$G$4,0)+2,0))</f>
        <v>0.1</v>
      </c>
      <c r="V12" s="818" t="s">
        <v>34</v>
      </c>
      <c r="W12" s="870">
        <v>3</v>
      </c>
      <c r="X12" s="824" t="s">
        <v>12</v>
      </c>
      <c r="Y12" s="870">
        <v>4</v>
      </c>
      <c r="Z12" s="822" t="s">
        <v>102</v>
      </c>
      <c r="AA12" s="871">
        <v>4</v>
      </c>
      <c r="AB12" s="824" t="s">
        <v>12</v>
      </c>
      <c r="AC12" s="871">
        <v>3</v>
      </c>
      <c r="AD12" s="824" t="s">
        <v>17</v>
      </c>
      <c r="AE12" s="826" t="s">
        <v>49</v>
      </c>
      <c r="AF12" s="827">
        <f>IF(W12&gt;=1,(AA12*12+AC12)-(W12*12+Y12)+1,"")</f>
        <v>12</v>
      </c>
      <c r="AG12" s="828" t="s">
        <v>69</v>
      </c>
      <c r="AH12" s="872">
        <f>IFERROR(ROUNDDOWN(ROUND(Q12*R12,0)*U12,0)*AF12,"")</f>
        <v>3420000</v>
      </c>
    </row>
    <row r="13" spans="1:34" ht="36.75" customHeight="1">
      <c r="A13" s="809">
        <f>A12+1</f>
        <v>2</v>
      </c>
      <c r="B13" s="810">
        <f>IF([4]基本情報入力シート!C34="","",[4]基本情報入力シート!C34)</f>
        <v>1</v>
      </c>
      <c r="C13" s="811">
        <f>IF([4]基本情報入力シート!D34="","",[4]基本情報入力シート!D34)</f>
        <v>3</v>
      </c>
      <c r="D13" s="864">
        <f>IF([4]基本情報入力シート!E34="","",[4]基本情報入力シート!E34)</f>
        <v>3</v>
      </c>
      <c r="E13" s="864">
        <f>IF([4]基本情報入力シート!F34="","",[4]基本情報入力シート!F34)</f>
        <v>4</v>
      </c>
      <c r="F13" s="864">
        <f>IF([4]基本情報入力シート!G34="","",[4]基本情報入力シート!G34)</f>
        <v>5</v>
      </c>
      <c r="G13" s="864">
        <f>IF([4]基本情報入力シート!H34="","",[4]基本情報入力シート!H34)</f>
        <v>6</v>
      </c>
      <c r="H13" s="864">
        <f>IF([4]基本情報入力シート!I34="","",[4]基本情報入力シート!I34)</f>
        <v>7</v>
      </c>
      <c r="I13" s="864">
        <f>IF([4]基本情報入力シート!J34="","",[4]基本情報入力シート!J34)</f>
        <v>8</v>
      </c>
      <c r="J13" s="864">
        <f>IF([4]基本情報入力シート!K34="","",[4]基本情報入力シート!K34)</f>
        <v>9</v>
      </c>
      <c r="K13" s="865">
        <f>IF([4]基本情報入力シート!L34="","",[4]基本情報入力シート!L34)</f>
        <v>2</v>
      </c>
      <c r="L13" s="812" t="str">
        <f>IF([4]基本情報入力シート!M34="","",[4]基本情報入力シート!M34)</f>
        <v>東京都</v>
      </c>
      <c r="M13" s="812" t="str">
        <f>IF([4]基本情報入力シート!R34="","",[4]基本情報入力シート!R34)</f>
        <v>東京都</v>
      </c>
      <c r="N13" s="812" t="str">
        <f>IF([4]基本情報入力シート!W34="","",[4]基本情報入力シート!W34)</f>
        <v>豊島区</v>
      </c>
      <c r="O13" s="809" t="str">
        <f>IF([4]基本情報入力シート!X34="","",[4]基本情報入力シート!X34)</f>
        <v>介護保険事業所名称０２</v>
      </c>
      <c r="P13" s="813" t="str">
        <f>IF([4]基本情報入力シート!Y34="","",[4]基本情報入力シート!Y34)</f>
        <v>通所介護</v>
      </c>
      <c r="Q13" s="815">
        <f>IF([4]基本情報入力シート!Z34="","",[4]基本情報入力シート!Z34)</f>
        <v>400000</v>
      </c>
      <c r="R13" s="866">
        <f>IF([4]基本情報入力シート!AA34="","",[4]基本情報入力シート!AA34)</f>
        <v>10.9</v>
      </c>
      <c r="S13" s="867" t="s">
        <v>526</v>
      </c>
      <c r="T13" s="868" t="s">
        <v>527</v>
      </c>
      <c r="U13" s="869">
        <f>IF(P13="","",VLOOKUP(P13,[4]数式用!$A$5:$I$28,MATCH(T13,[4]数式用!$C$4:$G$4,0)+2,0))</f>
        <v>5.8999999999999997E-2</v>
      </c>
      <c r="V13" s="818" t="s">
        <v>34</v>
      </c>
      <c r="W13" s="870">
        <v>3</v>
      </c>
      <c r="X13" s="824" t="s">
        <v>12</v>
      </c>
      <c r="Y13" s="870">
        <v>4</v>
      </c>
      <c r="Z13" s="822" t="s">
        <v>102</v>
      </c>
      <c r="AA13" s="871">
        <v>4</v>
      </c>
      <c r="AB13" s="824" t="s">
        <v>12</v>
      </c>
      <c r="AC13" s="871">
        <v>3</v>
      </c>
      <c r="AD13" s="824" t="s">
        <v>17</v>
      </c>
      <c r="AE13" s="826" t="s">
        <v>49</v>
      </c>
      <c r="AF13" s="827">
        <f t="shared" ref="AF13:AF18" si="0">IF(W13&gt;=1,(AA13*12+AC13)-(W13*12+Y13)+1,"")</f>
        <v>12</v>
      </c>
      <c r="AG13" s="828" t="s">
        <v>69</v>
      </c>
      <c r="AH13" s="872">
        <f t="shared" ref="AH13:AH18" si="1">IFERROR(ROUNDDOWN(ROUND(Q13*R13,0)*U13,0)*AF13,"")</f>
        <v>3086880</v>
      </c>
    </row>
    <row r="14" spans="1:34" ht="36.75" customHeight="1">
      <c r="A14" s="809">
        <f t="shared" ref="A14:A18" si="2">A13+1</f>
        <v>3</v>
      </c>
      <c r="B14" s="810">
        <f>IF([4]基本情報入力シート!C35="","",[4]基本情報入力シート!C35)</f>
        <v>1</v>
      </c>
      <c r="C14" s="811">
        <f>IF([4]基本情報入力シート!D35="","",[4]基本情報入力シート!D35)</f>
        <v>3</v>
      </c>
      <c r="D14" s="864">
        <f>IF([4]基本情報入力シート!E35="","",[4]基本情報入力シート!E35)</f>
        <v>3</v>
      </c>
      <c r="E14" s="864">
        <f>IF([4]基本情報入力シート!F35="","",[4]基本情報入力シート!F35)</f>
        <v>4</v>
      </c>
      <c r="F14" s="864">
        <f>IF([4]基本情報入力シート!G35="","",[4]基本情報入力シート!G35)</f>
        <v>5</v>
      </c>
      <c r="G14" s="864">
        <f>IF([4]基本情報入力シート!H35="","",[4]基本情報入力シート!H35)</f>
        <v>6</v>
      </c>
      <c r="H14" s="864">
        <f>IF([4]基本情報入力シート!I35="","",[4]基本情報入力シート!I35)</f>
        <v>7</v>
      </c>
      <c r="I14" s="864">
        <f>IF([4]基本情報入力シート!J35="","",[4]基本情報入力シート!J35)</f>
        <v>8</v>
      </c>
      <c r="J14" s="864">
        <f>IF([4]基本情報入力シート!K35="","",[4]基本情報入力シート!K35)</f>
        <v>9</v>
      </c>
      <c r="K14" s="865">
        <f>IF([4]基本情報入力シート!L35="","",[4]基本情報入力シート!L35)</f>
        <v>3</v>
      </c>
      <c r="L14" s="812" t="str">
        <f>IF([4]基本情報入力シート!M35="","",[4]基本情報入力シート!M35)</f>
        <v>世田谷区</v>
      </c>
      <c r="M14" s="812" t="str">
        <f>IF([4]基本情報入力シート!R35="","",[4]基本情報入力シート!R35)</f>
        <v>東京都</v>
      </c>
      <c r="N14" s="812" t="str">
        <f>IF([4]基本情報入力シート!W35="","",[4]基本情報入力シート!W35)</f>
        <v>世田谷区</v>
      </c>
      <c r="O14" s="809" t="str">
        <f>IF([4]基本情報入力シート!X35="","",[4]基本情報入力シート!X35)</f>
        <v>介護保険事業所名称０３</v>
      </c>
      <c r="P14" s="813" t="str">
        <f>IF([4]基本情報入力シート!Y35="","",[4]基本情報入力シート!Y35)</f>
        <v>定期巡回･随時対応型訪問介護看護</v>
      </c>
      <c r="Q14" s="815">
        <f>IF([4]基本情報入力シート!Z35="","",[4]基本情報入力シート!Z35)</f>
        <v>400000</v>
      </c>
      <c r="R14" s="866">
        <f>IF([4]基本情報入力シート!AA35="","",[4]基本情報入力シート!AA35)</f>
        <v>11.4</v>
      </c>
      <c r="S14" s="867" t="s">
        <v>528</v>
      </c>
      <c r="T14" s="868" t="s">
        <v>527</v>
      </c>
      <c r="U14" s="869">
        <f>IF(P14="","",VLOOKUP(P14,[4]数式用!$A$5:$I$28,MATCH(T14,[4]数式用!$C$4:$G$4,0)+2,0))</f>
        <v>0.13700000000000001</v>
      </c>
      <c r="V14" s="818" t="s">
        <v>34</v>
      </c>
      <c r="W14" s="870">
        <v>3</v>
      </c>
      <c r="X14" s="824" t="s">
        <v>12</v>
      </c>
      <c r="Y14" s="870">
        <v>4</v>
      </c>
      <c r="Z14" s="822" t="s">
        <v>102</v>
      </c>
      <c r="AA14" s="871">
        <v>4</v>
      </c>
      <c r="AB14" s="824" t="s">
        <v>12</v>
      </c>
      <c r="AC14" s="871">
        <v>3</v>
      </c>
      <c r="AD14" s="824" t="s">
        <v>17</v>
      </c>
      <c r="AE14" s="826" t="s">
        <v>49</v>
      </c>
      <c r="AF14" s="827">
        <f t="shared" si="0"/>
        <v>12</v>
      </c>
      <c r="AG14" s="828" t="s">
        <v>69</v>
      </c>
      <c r="AH14" s="872">
        <f t="shared" si="1"/>
        <v>7496640</v>
      </c>
    </row>
    <row r="15" spans="1:34" ht="36.75" customHeight="1">
      <c r="A15" s="809">
        <f t="shared" si="2"/>
        <v>4</v>
      </c>
      <c r="B15" s="810">
        <f>IF([4]基本情報入力シート!C36="","",[4]基本情報入力シート!C36)</f>
        <v>1</v>
      </c>
      <c r="C15" s="811">
        <f>IF([4]基本情報入力シート!D36="","",[4]基本情報入力シート!D36)</f>
        <v>1</v>
      </c>
      <c r="D15" s="864">
        <f>IF([4]基本情報入力シート!E36="","",[4]基本情報入力シート!E36)</f>
        <v>3</v>
      </c>
      <c r="E15" s="864">
        <f>IF([4]基本情報入力シート!F36="","",[4]基本情報入力シート!F36)</f>
        <v>4</v>
      </c>
      <c r="F15" s="864">
        <f>IF([4]基本情報入力シート!G36="","",[4]基本情報入力シート!G36)</f>
        <v>5</v>
      </c>
      <c r="G15" s="864">
        <f>IF([4]基本情報入力シート!H36="","",[4]基本情報入力シート!H36)</f>
        <v>6</v>
      </c>
      <c r="H15" s="864">
        <f>IF([4]基本情報入力シート!I36="","",[4]基本情報入力シート!I36)</f>
        <v>7</v>
      </c>
      <c r="I15" s="864">
        <f>IF([4]基本情報入力シート!J36="","",[4]基本情報入力シート!J36)</f>
        <v>8</v>
      </c>
      <c r="J15" s="864">
        <f>IF([4]基本情報入力シート!K36="","",[4]基本情報入力シート!K36)</f>
        <v>9</v>
      </c>
      <c r="K15" s="865">
        <f>IF([4]基本情報入力シート!L36="","",[4]基本情報入力シート!L36)</f>
        <v>4</v>
      </c>
      <c r="L15" s="812" t="str">
        <f>IF([4]基本情報入力シート!M36="","",[4]基本情報入力シート!M36)</f>
        <v>埼玉県</v>
      </c>
      <c r="M15" s="812" t="str">
        <f>IF([4]基本情報入力シート!R36="","",[4]基本情報入力シート!R36)</f>
        <v>埼玉県</v>
      </c>
      <c r="N15" s="812" t="str">
        <f>IF([4]基本情報入力シート!W36="","",[4]基本情報入力シート!W36)</f>
        <v>さいたま市</v>
      </c>
      <c r="O15" s="809" t="str">
        <f>IF([4]基本情報入力シート!X36="","",[4]基本情報入力シート!X36)</f>
        <v>介護保険事業所名称０４</v>
      </c>
      <c r="P15" s="813" t="str">
        <f>IF([4]基本情報入力シート!Y36="","",[4]基本情報入力シート!Y36)</f>
        <v>介護老人福祉施設</v>
      </c>
      <c r="Q15" s="815">
        <f>IF([4]基本情報入力シート!Z36="","",[4]基本情報入力シート!Z36)</f>
        <v>2000000</v>
      </c>
      <c r="R15" s="866">
        <f>IF([4]基本情報入力シート!AA36="","",[4]基本情報入力シート!AA36)</f>
        <v>10.68</v>
      </c>
      <c r="S15" s="867" t="s">
        <v>526</v>
      </c>
      <c r="T15" s="868" t="s">
        <v>527</v>
      </c>
      <c r="U15" s="869">
        <f>IF(P15="","",VLOOKUP(P15,[4]数式用!$A$5:$I$28,MATCH(T15,[4]数式用!$C$4:$G$4,0)+2,0))</f>
        <v>8.3000000000000004E-2</v>
      </c>
      <c r="V15" s="818" t="s">
        <v>34</v>
      </c>
      <c r="W15" s="870">
        <v>3</v>
      </c>
      <c r="X15" s="824" t="s">
        <v>12</v>
      </c>
      <c r="Y15" s="870">
        <v>4</v>
      </c>
      <c r="Z15" s="822" t="s">
        <v>102</v>
      </c>
      <c r="AA15" s="871">
        <v>4</v>
      </c>
      <c r="AB15" s="824" t="s">
        <v>12</v>
      </c>
      <c r="AC15" s="871">
        <v>3</v>
      </c>
      <c r="AD15" s="824" t="s">
        <v>17</v>
      </c>
      <c r="AE15" s="826" t="s">
        <v>49</v>
      </c>
      <c r="AF15" s="827">
        <f t="shared" si="0"/>
        <v>12</v>
      </c>
      <c r="AG15" s="828" t="s">
        <v>69</v>
      </c>
      <c r="AH15" s="872">
        <f t="shared" si="1"/>
        <v>21274560</v>
      </c>
    </row>
    <row r="16" spans="1:34" ht="36.75" customHeight="1">
      <c r="A16" s="809">
        <f t="shared" si="2"/>
        <v>5</v>
      </c>
      <c r="B16" s="810">
        <f>IF([4]基本情報入力シート!C37="","",[4]基本情報入力シート!C37)</f>
        <v>1</v>
      </c>
      <c r="C16" s="811">
        <f>IF([4]基本情報入力シート!D37="","",[4]基本情報入力シート!D37)</f>
        <v>4</v>
      </c>
      <c r="D16" s="864">
        <f>IF([4]基本情報入力シート!E37="","",[4]基本情報入力シート!E37)</f>
        <v>3</v>
      </c>
      <c r="E16" s="864">
        <f>IF([4]基本情報入力シート!F37="","",[4]基本情報入力シート!F37)</f>
        <v>4</v>
      </c>
      <c r="F16" s="864">
        <f>IF([4]基本情報入力シート!G37="","",[4]基本情報入力シート!G37)</f>
        <v>5</v>
      </c>
      <c r="G16" s="864">
        <f>IF([4]基本情報入力シート!H37="","",[4]基本情報入力シート!H37)</f>
        <v>6</v>
      </c>
      <c r="H16" s="864">
        <f>IF([4]基本情報入力シート!I37="","",[4]基本情報入力シート!I37)</f>
        <v>7</v>
      </c>
      <c r="I16" s="864">
        <f>IF([4]基本情報入力シート!J37="","",[4]基本情報入力シート!J37)</f>
        <v>8</v>
      </c>
      <c r="J16" s="864">
        <f>IF([4]基本情報入力シート!K37="","",[4]基本情報入力シート!K37)</f>
        <v>9</v>
      </c>
      <c r="K16" s="865">
        <f>IF([4]基本情報入力シート!L37="","",[4]基本情報入力シート!L37)</f>
        <v>5</v>
      </c>
      <c r="L16" s="812" t="str">
        <f>IF([4]基本情報入力シート!M37="","",[4]基本情報入力シート!M37)</f>
        <v>横浜市</v>
      </c>
      <c r="M16" s="812" t="str">
        <f>IF([4]基本情報入力シート!R37="","",[4]基本情報入力シート!R37)</f>
        <v>神奈川県</v>
      </c>
      <c r="N16" s="812" t="str">
        <f>IF([4]基本情報入力シート!W37="","",[4]基本情報入力シート!W37)</f>
        <v>横浜市</v>
      </c>
      <c r="O16" s="809" t="str">
        <f>IF([4]基本情報入力シート!X37="","",[4]基本情報入力シート!X37)</f>
        <v>介護保険事業所名称０５</v>
      </c>
      <c r="P16" s="813" t="str">
        <f>IF([4]基本情報入力シート!Y37="","",[4]基本情報入力シート!Y37)</f>
        <v>（介護予防）小規模多機能型居宅介護</v>
      </c>
      <c r="Q16" s="815">
        <f>IF([4]基本情報入力シート!Z37="","",[4]基本情報入力シート!Z37)</f>
        <v>400000</v>
      </c>
      <c r="R16" s="866">
        <f>IF([4]基本情報入力シート!AA37="","",[4]基本情報入力シート!AA37)</f>
        <v>10.88</v>
      </c>
      <c r="S16" s="867" t="s">
        <v>526</v>
      </c>
      <c r="T16" s="868" t="s">
        <v>525</v>
      </c>
      <c r="U16" s="869">
        <f>IF(P16="","",VLOOKUP(P16,[4]数式用!$A$5:$I$28,MATCH(T16,[4]数式用!$C$4:$G$4,0)+2,0))</f>
        <v>7.3999999999999996E-2</v>
      </c>
      <c r="V16" s="818" t="s">
        <v>34</v>
      </c>
      <c r="W16" s="870">
        <v>3</v>
      </c>
      <c r="X16" s="824" t="s">
        <v>12</v>
      </c>
      <c r="Y16" s="870">
        <v>4</v>
      </c>
      <c r="Z16" s="822" t="s">
        <v>102</v>
      </c>
      <c r="AA16" s="871">
        <v>4</v>
      </c>
      <c r="AB16" s="824" t="s">
        <v>12</v>
      </c>
      <c r="AC16" s="871">
        <v>3</v>
      </c>
      <c r="AD16" s="824" t="s">
        <v>17</v>
      </c>
      <c r="AE16" s="826" t="s">
        <v>49</v>
      </c>
      <c r="AF16" s="827">
        <f t="shared" si="0"/>
        <v>12</v>
      </c>
      <c r="AG16" s="828" t="s">
        <v>69</v>
      </c>
      <c r="AH16" s="872">
        <f t="shared" si="1"/>
        <v>3864576</v>
      </c>
    </row>
    <row r="17" spans="1:34" ht="36.75" customHeight="1">
      <c r="A17" s="809">
        <f t="shared" si="2"/>
        <v>6</v>
      </c>
      <c r="B17" s="810">
        <f>IF([4]基本情報入力シート!C38="","",[4]基本情報入力シート!C38)</f>
        <v>1</v>
      </c>
      <c r="C17" s="811">
        <f>IF([4]基本情報入力シート!D38="","",[4]基本情報入力シート!D38)</f>
        <v>2</v>
      </c>
      <c r="D17" s="864">
        <f>IF([4]基本情報入力シート!E38="","",[4]基本情報入力シート!E38)</f>
        <v>3</v>
      </c>
      <c r="E17" s="864">
        <f>IF([4]基本情報入力シート!F38="","",[4]基本情報入力シート!F38)</f>
        <v>4</v>
      </c>
      <c r="F17" s="864">
        <f>IF([4]基本情報入力シート!G38="","",[4]基本情報入力シート!G38)</f>
        <v>5</v>
      </c>
      <c r="G17" s="864">
        <f>IF([4]基本情報入力シート!H38="","",[4]基本情報入力シート!H38)</f>
        <v>6</v>
      </c>
      <c r="H17" s="864">
        <f>IF([4]基本情報入力シート!I38="","",[4]基本情報入力シート!I38)</f>
        <v>7</v>
      </c>
      <c r="I17" s="864">
        <f>IF([4]基本情報入力シート!J38="","",[4]基本情報入力シート!J38)</f>
        <v>8</v>
      </c>
      <c r="J17" s="864">
        <f>IF([4]基本情報入力シート!K38="","",[4]基本情報入力シート!K38)</f>
        <v>9</v>
      </c>
      <c r="K17" s="865">
        <f>IF([4]基本情報入力シート!L38="","",[4]基本情報入力シート!L38)</f>
        <v>6</v>
      </c>
      <c r="L17" s="812" t="str">
        <f>IF([4]基本情報入力シート!M38="","",[4]基本情報入力シート!M38)</f>
        <v>千葉県</v>
      </c>
      <c r="M17" s="812" t="str">
        <f>IF([4]基本情報入力シート!R38="","",[4]基本情報入力シート!R38)</f>
        <v>千葉県</v>
      </c>
      <c r="N17" s="812" t="str">
        <f>IF([4]基本情報入力シート!W38="","",[4]基本情報入力シート!W38)</f>
        <v>千葉市</v>
      </c>
      <c r="O17" s="809" t="str">
        <f>IF([4]基本情報入力シート!X38="","",[4]基本情報入力シート!X38)</f>
        <v>介護保険事業所名称０６</v>
      </c>
      <c r="P17" s="813" t="str">
        <f>IF([4]基本情報入力シート!Y38="","",[4]基本情報入力シート!Y38)</f>
        <v>介護老人保健施設</v>
      </c>
      <c r="Q17" s="815">
        <f>IF([4]基本情報入力シート!Z38="","",[4]基本情報入力シート!Z38)</f>
        <v>2800000</v>
      </c>
      <c r="R17" s="866">
        <f>IF([4]基本情報入力シート!AA38="","",[4]基本情報入力シート!AA38)</f>
        <v>10.68</v>
      </c>
      <c r="S17" s="867" t="s">
        <v>528</v>
      </c>
      <c r="T17" s="868" t="s">
        <v>527</v>
      </c>
      <c r="U17" s="869">
        <f>IF(P17="","",VLOOKUP(P17,[4]数式用!$A$5:$I$28,MATCH(T17,[4]数式用!$C$4:$G$4,0)+2,0))</f>
        <v>3.9E-2</v>
      </c>
      <c r="V17" s="818" t="s">
        <v>199</v>
      </c>
      <c r="W17" s="870">
        <v>3</v>
      </c>
      <c r="X17" s="824" t="s">
        <v>200</v>
      </c>
      <c r="Y17" s="870">
        <v>4</v>
      </c>
      <c r="Z17" s="822" t="s">
        <v>201</v>
      </c>
      <c r="AA17" s="871">
        <v>4</v>
      </c>
      <c r="AB17" s="824" t="s">
        <v>200</v>
      </c>
      <c r="AC17" s="871">
        <v>3</v>
      </c>
      <c r="AD17" s="824" t="s">
        <v>202</v>
      </c>
      <c r="AE17" s="826" t="s">
        <v>203</v>
      </c>
      <c r="AF17" s="827">
        <f t="shared" si="0"/>
        <v>12</v>
      </c>
      <c r="AG17" s="828" t="s">
        <v>204</v>
      </c>
      <c r="AH17" s="872">
        <f t="shared" si="1"/>
        <v>13995072</v>
      </c>
    </row>
    <row r="18" spans="1:34" ht="36.75" customHeight="1">
      <c r="A18" s="809">
        <f t="shared" si="2"/>
        <v>7</v>
      </c>
      <c r="B18" s="810">
        <f>IF([4]基本情報入力シート!C39="","",[4]基本情報入力シート!C39)</f>
        <v>1</v>
      </c>
      <c r="C18" s="811">
        <f>IF([4]基本情報入力シート!D39="","",[4]基本情報入力シート!D39)</f>
        <v>2</v>
      </c>
      <c r="D18" s="864">
        <f>IF([4]基本情報入力シート!E39="","",[4]基本情報入力シート!E39)</f>
        <v>3</v>
      </c>
      <c r="E18" s="864">
        <f>IF([4]基本情報入力シート!F39="","",[4]基本情報入力シート!F39)</f>
        <v>4</v>
      </c>
      <c r="F18" s="864">
        <f>IF([4]基本情報入力シート!G39="","",[4]基本情報入力シート!G39)</f>
        <v>5</v>
      </c>
      <c r="G18" s="864">
        <f>IF([4]基本情報入力シート!H39="","",[4]基本情報入力シート!H39)</f>
        <v>6</v>
      </c>
      <c r="H18" s="864">
        <f>IF([4]基本情報入力シート!I39="","",[4]基本情報入力シート!I39)</f>
        <v>7</v>
      </c>
      <c r="I18" s="864">
        <f>IF([4]基本情報入力シート!J39="","",[4]基本情報入力シート!J39)</f>
        <v>8</v>
      </c>
      <c r="J18" s="864">
        <f>IF([4]基本情報入力シート!K39="","",[4]基本情報入力シート!K39)</f>
        <v>9</v>
      </c>
      <c r="K18" s="865">
        <f>IF([4]基本情報入力シート!L39="","",[4]基本情報入力シート!L39)</f>
        <v>6</v>
      </c>
      <c r="L18" s="812" t="str">
        <f>IF([4]基本情報入力シート!M39="","",[4]基本情報入力シート!M39)</f>
        <v>千葉県</v>
      </c>
      <c r="M18" s="812" t="str">
        <f>IF([4]基本情報入力シート!R39="","",[4]基本情報入力シート!R39)</f>
        <v>千葉県</v>
      </c>
      <c r="N18" s="812" t="str">
        <f>IF([4]基本情報入力シート!W39="","",[4]基本情報入力シート!W39)</f>
        <v>千葉市</v>
      </c>
      <c r="O18" s="809" t="str">
        <f>IF([4]基本情報入力シート!X39="","",[4]基本情報入力シート!X39)</f>
        <v>介護保険事業所名称０６</v>
      </c>
      <c r="P18" s="813" t="str">
        <f>IF([4]基本情報入力シート!Y39="","",[4]基本情報入力シート!Y39)</f>
        <v>（介護予防）短期入所療養介護（老健）</v>
      </c>
      <c r="Q18" s="815">
        <f>IF([4]基本情報入力シート!Z39="","",[4]基本情報入力シート!Z39)</f>
        <v>300000</v>
      </c>
      <c r="R18" s="866">
        <f>IF([4]基本情報入力シート!AA39="","",[4]基本情報入力シート!AA39)</f>
        <v>10.68</v>
      </c>
      <c r="S18" s="867" t="s">
        <v>528</v>
      </c>
      <c r="T18" s="868" t="s">
        <v>527</v>
      </c>
      <c r="U18" s="869">
        <f>IF(P18="","",VLOOKUP(P18,[4]数式用!$A$5:$I$28,MATCH(T18,[4]数式用!$C$4:$G$4,0)+2,0))</f>
        <v>3.9E-2</v>
      </c>
      <c r="V18" s="818" t="s">
        <v>199</v>
      </c>
      <c r="W18" s="870">
        <v>3</v>
      </c>
      <c r="X18" s="824" t="s">
        <v>200</v>
      </c>
      <c r="Y18" s="870">
        <v>4</v>
      </c>
      <c r="Z18" s="822" t="s">
        <v>201</v>
      </c>
      <c r="AA18" s="871">
        <v>4</v>
      </c>
      <c r="AB18" s="824" t="s">
        <v>200</v>
      </c>
      <c r="AC18" s="871">
        <v>3</v>
      </c>
      <c r="AD18" s="824" t="s">
        <v>202</v>
      </c>
      <c r="AE18" s="826" t="s">
        <v>203</v>
      </c>
      <c r="AF18" s="827">
        <f t="shared" si="0"/>
        <v>12</v>
      </c>
      <c r="AG18" s="828" t="s">
        <v>204</v>
      </c>
      <c r="AH18" s="872">
        <f t="shared" si="1"/>
        <v>1499472</v>
      </c>
    </row>
    <row r="19" spans="1:34" ht="36.75" customHeight="1">
      <c r="A19" s="589">
        <f t="shared" ref="A19:A26" si="3">A18+1</f>
        <v>8</v>
      </c>
      <c r="B19" s="590" t="str">
        <f>IF(①基本情報入力シート!C35="","",①基本情報入力シート!C35)</f>
        <v/>
      </c>
      <c r="C19" s="591" t="str">
        <f>IF(①基本情報入力シート!D35="","",①基本情報入力シート!D35)</f>
        <v/>
      </c>
      <c r="D19" s="592" t="str">
        <f>IF(①基本情報入力シート!E35="","",①基本情報入力シート!E35)</f>
        <v/>
      </c>
      <c r="E19" s="592" t="str">
        <f>IF(①基本情報入力シート!F35="","",①基本情報入力シート!F35)</f>
        <v/>
      </c>
      <c r="F19" s="592" t="str">
        <f>IF(①基本情報入力シート!G35="","",①基本情報入力シート!G35)</f>
        <v/>
      </c>
      <c r="G19" s="592" t="str">
        <f>IF(①基本情報入力シート!H35="","",①基本情報入力シート!H35)</f>
        <v/>
      </c>
      <c r="H19" s="592" t="str">
        <f>IF(①基本情報入力シート!I35="","",①基本情報入力シート!I35)</f>
        <v/>
      </c>
      <c r="I19" s="592" t="str">
        <f>IF(①基本情報入力シート!J35="","",①基本情報入力シート!J35)</f>
        <v/>
      </c>
      <c r="J19" s="592" t="str">
        <f>IF(①基本情報入力シート!K35="","",①基本情報入力シート!K35)</f>
        <v/>
      </c>
      <c r="K19" s="593" t="str">
        <f>IF(①基本情報入力シート!L35="","",①基本情報入力シート!L35)</f>
        <v/>
      </c>
      <c r="L19" s="594" t="str">
        <f>IF(①基本情報入力シート!M35="","",①基本情報入力シート!M35)</f>
        <v/>
      </c>
      <c r="M19" s="594" t="str">
        <f>IF(①基本情報入力シート!R35="","",①基本情報入力シート!R35)</f>
        <v/>
      </c>
      <c r="N19" s="594" t="str">
        <f>IF(①基本情報入力シート!W35="","",①基本情報入力シート!W35)</f>
        <v/>
      </c>
      <c r="O19" s="589" t="str">
        <f>IF(①基本情報入力シート!X35="","",①基本情報入力シート!X35)</f>
        <v/>
      </c>
      <c r="P19" s="595" t="str">
        <f>IF(①基本情報入力シート!Y35="","",①基本情報入力シート!Y35)</f>
        <v/>
      </c>
      <c r="Q19" s="596" t="str">
        <f>IF(①基本情報入力シート!Z35="","",①基本情報入力シート!Z35)</f>
        <v/>
      </c>
      <c r="R19" s="597" t="str">
        <f>IF(①基本情報入力シート!AA35="","",①基本情報入力シート!AA35)</f>
        <v/>
      </c>
      <c r="S19" s="598"/>
      <c r="T19" s="599"/>
      <c r="U19" s="600" t="str">
        <f>IF(P19="","",VLOOKUP(P19,【参考】数式用!$A$5:$I$38,MATCH(T19,【参考】数式用!$C$4:$G$4,0)+2,0))</f>
        <v/>
      </c>
      <c r="V19" s="234" t="s">
        <v>199</v>
      </c>
      <c r="W19" s="601"/>
      <c r="X19" s="231" t="s">
        <v>200</v>
      </c>
      <c r="Y19" s="601"/>
      <c r="Z19" s="383" t="s">
        <v>201</v>
      </c>
      <c r="AA19" s="602"/>
      <c r="AB19" s="231" t="s">
        <v>200</v>
      </c>
      <c r="AC19" s="602"/>
      <c r="AD19" s="231" t="s">
        <v>202</v>
      </c>
      <c r="AE19" s="603" t="s">
        <v>203</v>
      </c>
      <c r="AF19" s="604" t="str">
        <f t="shared" ref="AF19:AF80" si="4">IF(W19&gt;=1,(AA19*12+AC19)-(W19*12+Y19)+1,"")</f>
        <v/>
      </c>
      <c r="AG19" s="605" t="s">
        <v>204</v>
      </c>
      <c r="AH19" s="606" t="str">
        <f t="shared" ref="AH19:AH76" si="5">IFERROR(ROUNDDOWN(ROUND(Q19*R19,0)*U19,0)*AF19,"")</f>
        <v/>
      </c>
    </row>
    <row r="20" spans="1:34" ht="36.75" customHeight="1">
      <c r="A20" s="589">
        <f t="shared" si="3"/>
        <v>9</v>
      </c>
      <c r="B20" s="590" t="str">
        <f>IF(①基本情報入力シート!C36="","",①基本情報入力シート!C36)</f>
        <v/>
      </c>
      <c r="C20" s="591" t="str">
        <f>IF(①基本情報入力シート!D36="","",①基本情報入力シート!D36)</f>
        <v/>
      </c>
      <c r="D20" s="592" t="str">
        <f>IF(①基本情報入力シート!E36="","",①基本情報入力シート!E36)</f>
        <v/>
      </c>
      <c r="E20" s="592" t="str">
        <f>IF(①基本情報入力シート!F36="","",①基本情報入力シート!F36)</f>
        <v/>
      </c>
      <c r="F20" s="592" t="str">
        <f>IF(①基本情報入力シート!G36="","",①基本情報入力シート!G36)</f>
        <v/>
      </c>
      <c r="G20" s="592" t="str">
        <f>IF(①基本情報入力シート!H36="","",①基本情報入力シート!H36)</f>
        <v/>
      </c>
      <c r="H20" s="592" t="str">
        <f>IF(①基本情報入力シート!I36="","",①基本情報入力シート!I36)</f>
        <v/>
      </c>
      <c r="I20" s="592" t="str">
        <f>IF(①基本情報入力シート!J36="","",①基本情報入力シート!J36)</f>
        <v/>
      </c>
      <c r="J20" s="592" t="str">
        <f>IF(①基本情報入力シート!K36="","",①基本情報入力シート!K36)</f>
        <v/>
      </c>
      <c r="K20" s="593" t="str">
        <f>IF(①基本情報入力シート!L36="","",①基本情報入力シート!L36)</f>
        <v/>
      </c>
      <c r="L20" s="594" t="str">
        <f>IF(①基本情報入力シート!M36="","",①基本情報入力シート!M36)</f>
        <v/>
      </c>
      <c r="M20" s="594" t="str">
        <f>IF(①基本情報入力シート!R36="","",①基本情報入力シート!R36)</f>
        <v/>
      </c>
      <c r="N20" s="594" t="str">
        <f>IF(①基本情報入力シート!W36="","",①基本情報入力シート!W36)</f>
        <v/>
      </c>
      <c r="O20" s="589" t="str">
        <f>IF(①基本情報入力シート!X36="","",①基本情報入力シート!X36)</f>
        <v/>
      </c>
      <c r="P20" s="595" t="str">
        <f>IF(①基本情報入力シート!Y36="","",①基本情報入力シート!Y36)</f>
        <v/>
      </c>
      <c r="Q20" s="596" t="str">
        <f>IF(①基本情報入力シート!Z36="","",①基本情報入力シート!Z36)</f>
        <v/>
      </c>
      <c r="R20" s="597" t="str">
        <f>IF(①基本情報入力シート!AA36="","",①基本情報入力シート!AA36)</f>
        <v/>
      </c>
      <c r="S20" s="598"/>
      <c r="T20" s="599"/>
      <c r="U20" s="600" t="str">
        <f>IF(P20="","",VLOOKUP(P20,【参考】数式用!$A$5:$I$38,MATCH(T20,【参考】数式用!$C$4:$G$4,0)+2,0))</f>
        <v/>
      </c>
      <c r="V20" s="234" t="s">
        <v>199</v>
      </c>
      <c r="W20" s="601"/>
      <c r="X20" s="231" t="s">
        <v>200</v>
      </c>
      <c r="Y20" s="601"/>
      <c r="Z20" s="383" t="s">
        <v>201</v>
      </c>
      <c r="AA20" s="602"/>
      <c r="AB20" s="231" t="s">
        <v>200</v>
      </c>
      <c r="AC20" s="602"/>
      <c r="AD20" s="231" t="s">
        <v>202</v>
      </c>
      <c r="AE20" s="603" t="s">
        <v>203</v>
      </c>
      <c r="AF20" s="604" t="str">
        <f t="shared" si="4"/>
        <v/>
      </c>
      <c r="AG20" s="605" t="s">
        <v>204</v>
      </c>
      <c r="AH20" s="606" t="str">
        <f t="shared" si="5"/>
        <v/>
      </c>
    </row>
    <row r="21" spans="1:34" ht="36.75" customHeight="1">
      <c r="A21" s="589">
        <f t="shared" si="3"/>
        <v>10</v>
      </c>
      <c r="B21" s="590" t="str">
        <f>IF(①基本情報入力シート!C37="","",①基本情報入力シート!C37)</f>
        <v/>
      </c>
      <c r="C21" s="591" t="str">
        <f>IF(①基本情報入力シート!D37="","",①基本情報入力シート!D37)</f>
        <v/>
      </c>
      <c r="D21" s="592" t="str">
        <f>IF(①基本情報入力シート!E37="","",①基本情報入力シート!E37)</f>
        <v/>
      </c>
      <c r="E21" s="592" t="str">
        <f>IF(①基本情報入力シート!F37="","",①基本情報入力シート!F37)</f>
        <v/>
      </c>
      <c r="F21" s="592" t="str">
        <f>IF(①基本情報入力シート!G37="","",①基本情報入力シート!G37)</f>
        <v/>
      </c>
      <c r="G21" s="592" t="str">
        <f>IF(①基本情報入力シート!H37="","",①基本情報入力シート!H37)</f>
        <v/>
      </c>
      <c r="H21" s="592" t="str">
        <f>IF(①基本情報入力シート!I37="","",①基本情報入力シート!I37)</f>
        <v/>
      </c>
      <c r="I21" s="592" t="str">
        <f>IF(①基本情報入力シート!J37="","",①基本情報入力シート!J37)</f>
        <v/>
      </c>
      <c r="J21" s="592" t="str">
        <f>IF(①基本情報入力シート!K37="","",①基本情報入力シート!K37)</f>
        <v/>
      </c>
      <c r="K21" s="593" t="str">
        <f>IF(①基本情報入力シート!L37="","",①基本情報入力シート!L37)</f>
        <v/>
      </c>
      <c r="L21" s="594" t="str">
        <f>IF(①基本情報入力シート!M37="","",①基本情報入力シート!M37)</f>
        <v/>
      </c>
      <c r="M21" s="594" t="str">
        <f>IF(①基本情報入力シート!R37="","",①基本情報入力シート!R37)</f>
        <v/>
      </c>
      <c r="N21" s="594" t="str">
        <f>IF(①基本情報入力シート!W37="","",①基本情報入力シート!W37)</f>
        <v/>
      </c>
      <c r="O21" s="589" t="str">
        <f>IF(①基本情報入力シート!X37="","",①基本情報入力シート!X37)</f>
        <v/>
      </c>
      <c r="P21" s="595" t="str">
        <f>IF(①基本情報入力シート!Y37="","",①基本情報入力シート!Y37)</f>
        <v/>
      </c>
      <c r="Q21" s="596" t="str">
        <f>IF(①基本情報入力シート!Z37="","",①基本情報入力シート!Z37)</f>
        <v/>
      </c>
      <c r="R21" s="597" t="str">
        <f>IF(①基本情報入力シート!AA37="","",①基本情報入力シート!AA37)</f>
        <v/>
      </c>
      <c r="S21" s="598"/>
      <c r="T21" s="599"/>
      <c r="U21" s="600" t="str">
        <f>IF(P21="","",VLOOKUP(P21,【参考】数式用!$A$5:$I$38,MATCH(T21,【参考】数式用!$C$4:$G$4,0)+2,0))</f>
        <v/>
      </c>
      <c r="V21" s="234" t="s">
        <v>199</v>
      </c>
      <c r="W21" s="601"/>
      <c r="X21" s="231" t="s">
        <v>200</v>
      </c>
      <c r="Y21" s="601"/>
      <c r="Z21" s="383" t="s">
        <v>201</v>
      </c>
      <c r="AA21" s="602"/>
      <c r="AB21" s="231" t="s">
        <v>200</v>
      </c>
      <c r="AC21" s="602"/>
      <c r="AD21" s="231" t="s">
        <v>202</v>
      </c>
      <c r="AE21" s="603" t="s">
        <v>203</v>
      </c>
      <c r="AF21" s="604" t="str">
        <f t="shared" si="4"/>
        <v/>
      </c>
      <c r="AG21" s="605" t="s">
        <v>204</v>
      </c>
      <c r="AH21" s="606" t="str">
        <f t="shared" si="5"/>
        <v/>
      </c>
    </row>
    <row r="22" spans="1:34" ht="36.75" customHeight="1">
      <c r="A22" s="589">
        <f t="shared" si="3"/>
        <v>11</v>
      </c>
      <c r="B22" s="590" t="str">
        <f>IF(①基本情報入力シート!C38="","",①基本情報入力シート!C38)</f>
        <v/>
      </c>
      <c r="C22" s="591" t="str">
        <f>IF(①基本情報入力シート!D38="","",①基本情報入力シート!D38)</f>
        <v/>
      </c>
      <c r="D22" s="592" t="str">
        <f>IF(①基本情報入力シート!E38="","",①基本情報入力シート!E38)</f>
        <v/>
      </c>
      <c r="E22" s="592" t="str">
        <f>IF(①基本情報入力シート!F38="","",①基本情報入力シート!F38)</f>
        <v/>
      </c>
      <c r="F22" s="592" t="str">
        <f>IF(①基本情報入力シート!G38="","",①基本情報入力シート!G38)</f>
        <v/>
      </c>
      <c r="G22" s="592" t="str">
        <f>IF(①基本情報入力シート!H38="","",①基本情報入力シート!H38)</f>
        <v/>
      </c>
      <c r="H22" s="592" t="str">
        <f>IF(①基本情報入力シート!I38="","",①基本情報入力シート!I38)</f>
        <v/>
      </c>
      <c r="I22" s="592" t="str">
        <f>IF(①基本情報入力シート!J38="","",①基本情報入力シート!J38)</f>
        <v/>
      </c>
      <c r="J22" s="592" t="str">
        <f>IF(①基本情報入力シート!K38="","",①基本情報入力シート!K38)</f>
        <v/>
      </c>
      <c r="K22" s="593" t="str">
        <f>IF(①基本情報入力シート!L38="","",①基本情報入力シート!L38)</f>
        <v/>
      </c>
      <c r="L22" s="594" t="str">
        <f>IF(①基本情報入力シート!M38="","",①基本情報入力シート!M38)</f>
        <v/>
      </c>
      <c r="M22" s="594" t="str">
        <f>IF(①基本情報入力シート!R38="","",①基本情報入力シート!R38)</f>
        <v/>
      </c>
      <c r="N22" s="594" t="str">
        <f>IF(①基本情報入力シート!W38="","",①基本情報入力シート!W38)</f>
        <v/>
      </c>
      <c r="O22" s="589" t="str">
        <f>IF(①基本情報入力シート!X38="","",①基本情報入力シート!X38)</f>
        <v/>
      </c>
      <c r="P22" s="595" t="str">
        <f>IF(①基本情報入力シート!Y38="","",①基本情報入力シート!Y38)</f>
        <v/>
      </c>
      <c r="Q22" s="596" t="str">
        <f>IF(①基本情報入力シート!Z38="","",①基本情報入力シート!Z38)</f>
        <v/>
      </c>
      <c r="R22" s="597" t="str">
        <f>IF(①基本情報入力シート!AA38="","",①基本情報入力シート!AA38)</f>
        <v/>
      </c>
      <c r="S22" s="598"/>
      <c r="T22" s="599"/>
      <c r="U22" s="600" t="str">
        <f>IF(P22="","",VLOOKUP(P22,【参考】数式用!$A$5:$I$38,MATCH(T22,【参考】数式用!$C$4:$G$4,0)+2,0))</f>
        <v/>
      </c>
      <c r="V22" s="234" t="s">
        <v>199</v>
      </c>
      <c r="W22" s="601"/>
      <c r="X22" s="231" t="s">
        <v>200</v>
      </c>
      <c r="Y22" s="601"/>
      <c r="Z22" s="383" t="s">
        <v>201</v>
      </c>
      <c r="AA22" s="602"/>
      <c r="AB22" s="231" t="s">
        <v>200</v>
      </c>
      <c r="AC22" s="602"/>
      <c r="AD22" s="231" t="s">
        <v>202</v>
      </c>
      <c r="AE22" s="603" t="s">
        <v>203</v>
      </c>
      <c r="AF22" s="604" t="str">
        <f t="shared" si="4"/>
        <v/>
      </c>
      <c r="AG22" s="605" t="s">
        <v>204</v>
      </c>
      <c r="AH22" s="606" t="str">
        <f t="shared" si="5"/>
        <v/>
      </c>
    </row>
    <row r="23" spans="1:34" ht="36.75" customHeight="1">
      <c r="A23" s="589">
        <f t="shared" si="3"/>
        <v>12</v>
      </c>
      <c r="B23" s="590" t="str">
        <f>IF(①基本情報入力シート!C39="","",①基本情報入力シート!C39)</f>
        <v/>
      </c>
      <c r="C23" s="591" t="str">
        <f>IF(①基本情報入力シート!D39="","",①基本情報入力シート!D39)</f>
        <v/>
      </c>
      <c r="D23" s="592" t="str">
        <f>IF(①基本情報入力シート!E39="","",①基本情報入力シート!E39)</f>
        <v/>
      </c>
      <c r="E23" s="592" t="str">
        <f>IF(①基本情報入力シート!F39="","",①基本情報入力シート!F39)</f>
        <v/>
      </c>
      <c r="F23" s="592" t="str">
        <f>IF(①基本情報入力シート!G39="","",①基本情報入力シート!G39)</f>
        <v/>
      </c>
      <c r="G23" s="592" t="str">
        <f>IF(①基本情報入力シート!H39="","",①基本情報入力シート!H39)</f>
        <v/>
      </c>
      <c r="H23" s="592" t="str">
        <f>IF(①基本情報入力シート!I39="","",①基本情報入力シート!I39)</f>
        <v/>
      </c>
      <c r="I23" s="592" t="str">
        <f>IF(①基本情報入力シート!J39="","",①基本情報入力シート!J39)</f>
        <v/>
      </c>
      <c r="J23" s="592" t="str">
        <f>IF(①基本情報入力シート!K39="","",①基本情報入力シート!K39)</f>
        <v/>
      </c>
      <c r="K23" s="593" t="str">
        <f>IF(①基本情報入力シート!L39="","",①基本情報入力シート!L39)</f>
        <v/>
      </c>
      <c r="L23" s="594" t="str">
        <f>IF(①基本情報入力シート!M39="","",①基本情報入力シート!M39)</f>
        <v/>
      </c>
      <c r="M23" s="594" t="str">
        <f>IF(①基本情報入力シート!R39="","",①基本情報入力シート!R39)</f>
        <v/>
      </c>
      <c r="N23" s="594" t="str">
        <f>IF(①基本情報入力シート!W39="","",①基本情報入力シート!W39)</f>
        <v/>
      </c>
      <c r="O23" s="589" t="str">
        <f>IF(①基本情報入力シート!X39="","",①基本情報入力シート!X39)</f>
        <v/>
      </c>
      <c r="P23" s="595" t="str">
        <f>IF(①基本情報入力シート!Y39="","",①基本情報入力シート!Y39)</f>
        <v/>
      </c>
      <c r="Q23" s="596" t="str">
        <f>IF(①基本情報入力シート!Z39="","",①基本情報入力シート!Z39)</f>
        <v/>
      </c>
      <c r="R23" s="597" t="str">
        <f>IF(①基本情報入力シート!AA39="","",①基本情報入力シート!AA39)</f>
        <v/>
      </c>
      <c r="S23" s="598"/>
      <c r="T23" s="599"/>
      <c r="U23" s="600" t="str">
        <f>IF(P23="","",VLOOKUP(P23,【参考】数式用!$A$5:$I$38,MATCH(T23,【参考】数式用!$C$4:$G$4,0)+2,0))</f>
        <v/>
      </c>
      <c r="V23" s="234" t="s">
        <v>199</v>
      </c>
      <c r="W23" s="601"/>
      <c r="X23" s="231" t="s">
        <v>200</v>
      </c>
      <c r="Y23" s="601"/>
      <c r="Z23" s="383" t="s">
        <v>201</v>
      </c>
      <c r="AA23" s="602"/>
      <c r="AB23" s="231" t="s">
        <v>200</v>
      </c>
      <c r="AC23" s="602"/>
      <c r="AD23" s="231" t="s">
        <v>202</v>
      </c>
      <c r="AE23" s="603" t="s">
        <v>203</v>
      </c>
      <c r="AF23" s="604" t="str">
        <f t="shared" si="4"/>
        <v/>
      </c>
      <c r="AG23" s="605" t="s">
        <v>204</v>
      </c>
      <c r="AH23" s="606" t="str">
        <f t="shared" si="5"/>
        <v/>
      </c>
    </row>
    <row r="24" spans="1:34" ht="36.75" customHeight="1">
      <c r="A24" s="589">
        <f t="shared" si="3"/>
        <v>13</v>
      </c>
      <c r="B24" s="590" t="str">
        <f>IF(①基本情報入力シート!C40="","",①基本情報入力シート!C40)</f>
        <v/>
      </c>
      <c r="C24" s="591" t="str">
        <f>IF(①基本情報入力シート!D40="","",①基本情報入力シート!D40)</f>
        <v/>
      </c>
      <c r="D24" s="592" t="str">
        <f>IF(①基本情報入力シート!E40="","",①基本情報入力シート!E40)</f>
        <v/>
      </c>
      <c r="E24" s="592" t="str">
        <f>IF(①基本情報入力シート!F40="","",①基本情報入力シート!F40)</f>
        <v/>
      </c>
      <c r="F24" s="592" t="str">
        <f>IF(①基本情報入力シート!G40="","",①基本情報入力シート!G40)</f>
        <v/>
      </c>
      <c r="G24" s="592" t="str">
        <f>IF(①基本情報入力シート!H40="","",①基本情報入力シート!H40)</f>
        <v/>
      </c>
      <c r="H24" s="592" t="str">
        <f>IF(①基本情報入力シート!I40="","",①基本情報入力シート!I40)</f>
        <v/>
      </c>
      <c r="I24" s="592" t="str">
        <f>IF(①基本情報入力シート!J40="","",①基本情報入力シート!J40)</f>
        <v/>
      </c>
      <c r="J24" s="592" t="str">
        <f>IF(①基本情報入力シート!K40="","",①基本情報入力シート!K40)</f>
        <v/>
      </c>
      <c r="K24" s="593" t="str">
        <f>IF(①基本情報入力シート!L40="","",①基本情報入力シート!L40)</f>
        <v/>
      </c>
      <c r="L24" s="594" t="str">
        <f>IF(①基本情報入力シート!M40="","",①基本情報入力シート!M40)</f>
        <v/>
      </c>
      <c r="M24" s="594" t="str">
        <f>IF(①基本情報入力シート!R40="","",①基本情報入力シート!R40)</f>
        <v/>
      </c>
      <c r="N24" s="594" t="str">
        <f>IF(①基本情報入力シート!W40="","",①基本情報入力シート!W40)</f>
        <v/>
      </c>
      <c r="O24" s="589" t="str">
        <f>IF(①基本情報入力シート!X40="","",①基本情報入力シート!X40)</f>
        <v/>
      </c>
      <c r="P24" s="595" t="str">
        <f>IF(①基本情報入力シート!Y40="","",①基本情報入力シート!Y40)</f>
        <v/>
      </c>
      <c r="Q24" s="596" t="str">
        <f>IF(①基本情報入力シート!Z40="","",①基本情報入力シート!Z40)</f>
        <v/>
      </c>
      <c r="R24" s="597" t="str">
        <f>IF(①基本情報入力シート!AA40="","",①基本情報入力シート!AA40)</f>
        <v/>
      </c>
      <c r="S24" s="598"/>
      <c r="T24" s="599"/>
      <c r="U24" s="600" t="str">
        <f>IF(P24="","",VLOOKUP(P24,【参考】数式用!$A$5:$I$38,MATCH(T24,【参考】数式用!$C$4:$G$4,0)+2,0))</f>
        <v/>
      </c>
      <c r="V24" s="234" t="s">
        <v>199</v>
      </c>
      <c r="W24" s="601"/>
      <c r="X24" s="231" t="s">
        <v>200</v>
      </c>
      <c r="Y24" s="601"/>
      <c r="Z24" s="383" t="s">
        <v>201</v>
      </c>
      <c r="AA24" s="602"/>
      <c r="AB24" s="231" t="s">
        <v>200</v>
      </c>
      <c r="AC24" s="602"/>
      <c r="AD24" s="231" t="s">
        <v>202</v>
      </c>
      <c r="AE24" s="603" t="s">
        <v>203</v>
      </c>
      <c r="AF24" s="604" t="str">
        <f t="shared" si="4"/>
        <v/>
      </c>
      <c r="AG24" s="605" t="s">
        <v>204</v>
      </c>
      <c r="AH24" s="606" t="str">
        <f t="shared" si="5"/>
        <v/>
      </c>
    </row>
    <row r="25" spans="1:34" ht="36.75" customHeight="1">
      <c r="A25" s="589">
        <f t="shared" si="3"/>
        <v>14</v>
      </c>
      <c r="B25" s="590" t="str">
        <f>IF(①基本情報入力シート!C41="","",①基本情報入力シート!C41)</f>
        <v/>
      </c>
      <c r="C25" s="591" t="str">
        <f>IF(①基本情報入力シート!D41="","",①基本情報入力シート!D41)</f>
        <v/>
      </c>
      <c r="D25" s="592" t="str">
        <f>IF(①基本情報入力シート!E41="","",①基本情報入力シート!E41)</f>
        <v/>
      </c>
      <c r="E25" s="592" t="str">
        <f>IF(①基本情報入力シート!F41="","",①基本情報入力シート!F41)</f>
        <v/>
      </c>
      <c r="F25" s="592" t="str">
        <f>IF(①基本情報入力シート!G41="","",①基本情報入力シート!G41)</f>
        <v/>
      </c>
      <c r="G25" s="592" t="str">
        <f>IF(①基本情報入力シート!H41="","",①基本情報入力シート!H41)</f>
        <v/>
      </c>
      <c r="H25" s="592" t="str">
        <f>IF(①基本情報入力シート!I41="","",①基本情報入力シート!I41)</f>
        <v/>
      </c>
      <c r="I25" s="592" t="str">
        <f>IF(①基本情報入力シート!J41="","",①基本情報入力シート!J41)</f>
        <v/>
      </c>
      <c r="J25" s="592" t="str">
        <f>IF(①基本情報入力シート!K41="","",①基本情報入力シート!K41)</f>
        <v/>
      </c>
      <c r="K25" s="593" t="str">
        <f>IF(①基本情報入力シート!L41="","",①基本情報入力シート!L41)</f>
        <v/>
      </c>
      <c r="L25" s="594" t="str">
        <f>IF(①基本情報入力シート!M41="","",①基本情報入力シート!M41)</f>
        <v/>
      </c>
      <c r="M25" s="594" t="str">
        <f>IF(①基本情報入力シート!R41="","",①基本情報入力シート!R41)</f>
        <v/>
      </c>
      <c r="N25" s="594" t="str">
        <f>IF(①基本情報入力シート!W41="","",①基本情報入力シート!W41)</f>
        <v/>
      </c>
      <c r="O25" s="589" t="str">
        <f>IF(①基本情報入力シート!X41="","",①基本情報入力シート!X41)</f>
        <v/>
      </c>
      <c r="P25" s="595" t="str">
        <f>IF(①基本情報入力シート!Y41="","",①基本情報入力シート!Y41)</f>
        <v/>
      </c>
      <c r="Q25" s="596" t="str">
        <f>IF(①基本情報入力シート!Z41="","",①基本情報入力シート!Z41)</f>
        <v/>
      </c>
      <c r="R25" s="597" t="str">
        <f>IF(①基本情報入力シート!AA41="","",①基本情報入力シート!AA41)</f>
        <v/>
      </c>
      <c r="S25" s="598"/>
      <c r="T25" s="599"/>
      <c r="U25" s="600" t="str">
        <f>IF(P25="","",VLOOKUP(P25,【参考】数式用!$A$5:$I$38,MATCH(T25,【参考】数式用!$C$4:$G$4,0)+2,0))</f>
        <v/>
      </c>
      <c r="V25" s="234" t="s">
        <v>199</v>
      </c>
      <c r="W25" s="601"/>
      <c r="X25" s="231" t="s">
        <v>200</v>
      </c>
      <c r="Y25" s="601"/>
      <c r="Z25" s="383" t="s">
        <v>201</v>
      </c>
      <c r="AA25" s="602"/>
      <c r="AB25" s="231" t="s">
        <v>200</v>
      </c>
      <c r="AC25" s="602"/>
      <c r="AD25" s="231" t="s">
        <v>202</v>
      </c>
      <c r="AE25" s="603" t="s">
        <v>203</v>
      </c>
      <c r="AF25" s="604" t="str">
        <f t="shared" si="4"/>
        <v/>
      </c>
      <c r="AG25" s="605" t="s">
        <v>204</v>
      </c>
      <c r="AH25" s="606" t="str">
        <f t="shared" si="5"/>
        <v/>
      </c>
    </row>
    <row r="26" spans="1:34" ht="36.75" customHeight="1">
      <c r="A26" s="589">
        <f t="shared" si="3"/>
        <v>15</v>
      </c>
      <c r="B26" s="590" t="str">
        <f>IF(①基本情報入力シート!C42="","",①基本情報入力シート!C42)</f>
        <v/>
      </c>
      <c r="C26" s="591" t="str">
        <f>IF(①基本情報入力シート!D42="","",①基本情報入力シート!D42)</f>
        <v/>
      </c>
      <c r="D26" s="592" t="str">
        <f>IF(①基本情報入力シート!E42="","",①基本情報入力シート!E42)</f>
        <v/>
      </c>
      <c r="E26" s="592" t="str">
        <f>IF(①基本情報入力シート!F42="","",①基本情報入力シート!F42)</f>
        <v/>
      </c>
      <c r="F26" s="592" t="str">
        <f>IF(①基本情報入力シート!G42="","",①基本情報入力シート!G42)</f>
        <v/>
      </c>
      <c r="G26" s="592" t="str">
        <f>IF(①基本情報入力シート!H42="","",①基本情報入力シート!H42)</f>
        <v/>
      </c>
      <c r="H26" s="592" t="str">
        <f>IF(①基本情報入力シート!I42="","",①基本情報入力シート!I42)</f>
        <v/>
      </c>
      <c r="I26" s="592" t="str">
        <f>IF(①基本情報入力シート!J42="","",①基本情報入力シート!J42)</f>
        <v/>
      </c>
      <c r="J26" s="592" t="str">
        <f>IF(①基本情報入力シート!K42="","",①基本情報入力シート!K42)</f>
        <v/>
      </c>
      <c r="K26" s="593" t="str">
        <f>IF(①基本情報入力シート!L42="","",①基本情報入力シート!L42)</f>
        <v/>
      </c>
      <c r="L26" s="594" t="str">
        <f>IF(①基本情報入力シート!M42="","",①基本情報入力シート!M42)</f>
        <v/>
      </c>
      <c r="M26" s="594" t="str">
        <f>IF(①基本情報入力シート!R42="","",①基本情報入力シート!R42)</f>
        <v/>
      </c>
      <c r="N26" s="594" t="str">
        <f>IF(①基本情報入力シート!W42="","",①基本情報入力シート!W42)</f>
        <v/>
      </c>
      <c r="O26" s="589" t="str">
        <f>IF(①基本情報入力シート!X42="","",①基本情報入力シート!X42)</f>
        <v/>
      </c>
      <c r="P26" s="595" t="str">
        <f>IF(①基本情報入力シート!Y42="","",①基本情報入力シート!Y42)</f>
        <v/>
      </c>
      <c r="Q26" s="596" t="str">
        <f>IF(①基本情報入力シート!Z42="","",①基本情報入力シート!Z42)</f>
        <v/>
      </c>
      <c r="R26" s="597" t="str">
        <f>IF(①基本情報入力シート!AA42="","",①基本情報入力シート!AA42)</f>
        <v/>
      </c>
      <c r="S26" s="598"/>
      <c r="T26" s="599"/>
      <c r="U26" s="600" t="str">
        <f>IF(P26="","",VLOOKUP(P26,【参考】数式用!$A$5:$I$38,MATCH(T26,【参考】数式用!$C$4:$G$4,0)+2,0))</f>
        <v/>
      </c>
      <c r="V26" s="234" t="s">
        <v>199</v>
      </c>
      <c r="W26" s="601"/>
      <c r="X26" s="231" t="s">
        <v>200</v>
      </c>
      <c r="Y26" s="601"/>
      <c r="Z26" s="383" t="s">
        <v>201</v>
      </c>
      <c r="AA26" s="602"/>
      <c r="AB26" s="231" t="s">
        <v>200</v>
      </c>
      <c r="AC26" s="602"/>
      <c r="AD26" s="231" t="s">
        <v>202</v>
      </c>
      <c r="AE26" s="603" t="s">
        <v>203</v>
      </c>
      <c r="AF26" s="604" t="str">
        <f t="shared" si="4"/>
        <v/>
      </c>
      <c r="AG26" s="605" t="s">
        <v>204</v>
      </c>
      <c r="AH26" s="606" t="str">
        <f t="shared" si="5"/>
        <v/>
      </c>
    </row>
    <row r="27" spans="1:34" ht="36.75" customHeight="1">
      <c r="A27" s="589">
        <f t="shared" ref="A27:A90" si="6">A26+1</f>
        <v>16</v>
      </c>
      <c r="B27" s="590" t="str">
        <f>IF(①基本情報入力シート!C43="","",①基本情報入力シート!C43)</f>
        <v/>
      </c>
      <c r="C27" s="591" t="str">
        <f>IF(①基本情報入力シート!D43="","",①基本情報入力シート!D43)</f>
        <v/>
      </c>
      <c r="D27" s="592" t="str">
        <f>IF(①基本情報入力シート!E43="","",①基本情報入力シート!E43)</f>
        <v/>
      </c>
      <c r="E27" s="592" t="str">
        <f>IF(①基本情報入力シート!F43="","",①基本情報入力シート!F43)</f>
        <v/>
      </c>
      <c r="F27" s="592" t="str">
        <f>IF(①基本情報入力シート!G43="","",①基本情報入力シート!G43)</f>
        <v/>
      </c>
      <c r="G27" s="592" t="str">
        <f>IF(①基本情報入力シート!H43="","",①基本情報入力シート!H43)</f>
        <v/>
      </c>
      <c r="H27" s="592" t="str">
        <f>IF(①基本情報入力シート!I43="","",①基本情報入力シート!I43)</f>
        <v/>
      </c>
      <c r="I27" s="592" t="str">
        <f>IF(①基本情報入力シート!J43="","",①基本情報入力シート!J43)</f>
        <v/>
      </c>
      <c r="J27" s="592" t="str">
        <f>IF(①基本情報入力シート!K43="","",①基本情報入力シート!K43)</f>
        <v/>
      </c>
      <c r="K27" s="593" t="str">
        <f>IF(①基本情報入力シート!L43="","",①基本情報入力シート!L43)</f>
        <v/>
      </c>
      <c r="L27" s="594" t="str">
        <f>IF(①基本情報入力シート!M43="","",①基本情報入力シート!M43)</f>
        <v/>
      </c>
      <c r="M27" s="594" t="str">
        <f>IF(①基本情報入力シート!R43="","",①基本情報入力シート!R43)</f>
        <v/>
      </c>
      <c r="N27" s="594" t="str">
        <f>IF(①基本情報入力シート!W43="","",①基本情報入力シート!W43)</f>
        <v/>
      </c>
      <c r="O27" s="589" t="str">
        <f>IF(①基本情報入力シート!X43="","",①基本情報入力シート!X43)</f>
        <v/>
      </c>
      <c r="P27" s="595" t="str">
        <f>IF(①基本情報入力シート!Y43="","",①基本情報入力シート!Y43)</f>
        <v/>
      </c>
      <c r="Q27" s="596" t="str">
        <f>IF(①基本情報入力シート!Z43="","",①基本情報入力シート!Z43)</f>
        <v/>
      </c>
      <c r="R27" s="597" t="str">
        <f>IF(①基本情報入力シート!AA43="","",①基本情報入力シート!AA43)</f>
        <v/>
      </c>
      <c r="S27" s="598"/>
      <c r="T27" s="599"/>
      <c r="U27" s="600" t="str">
        <f>IF(P27="","",VLOOKUP(P27,【参考】数式用!$A$5:$I$38,MATCH(T27,【参考】数式用!$C$4:$G$4,0)+2,0))</f>
        <v/>
      </c>
      <c r="V27" s="234" t="s">
        <v>199</v>
      </c>
      <c r="W27" s="601"/>
      <c r="X27" s="231" t="s">
        <v>200</v>
      </c>
      <c r="Y27" s="601"/>
      <c r="Z27" s="383" t="s">
        <v>201</v>
      </c>
      <c r="AA27" s="602"/>
      <c r="AB27" s="231" t="s">
        <v>200</v>
      </c>
      <c r="AC27" s="602"/>
      <c r="AD27" s="231" t="s">
        <v>202</v>
      </c>
      <c r="AE27" s="603" t="s">
        <v>203</v>
      </c>
      <c r="AF27" s="604" t="str">
        <f t="shared" si="4"/>
        <v/>
      </c>
      <c r="AG27" s="605" t="s">
        <v>204</v>
      </c>
      <c r="AH27" s="606" t="str">
        <f t="shared" si="5"/>
        <v/>
      </c>
    </row>
    <row r="28" spans="1:34" ht="36.75" customHeight="1">
      <c r="A28" s="589">
        <f t="shared" si="6"/>
        <v>17</v>
      </c>
      <c r="B28" s="590" t="str">
        <f>IF(①基本情報入力シート!C44="","",①基本情報入力シート!C44)</f>
        <v/>
      </c>
      <c r="C28" s="591" t="str">
        <f>IF(①基本情報入力シート!D44="","",①基本情報入力シート!D44)</f>
        <v/>
      </c>
      <c r="D28" s="592" t="str">
        <f>IF(①基本情報入力シート!E44="","",①基本情報入力シート!E44)</f>
        <v/>
      </c>
      <c r="E28" s="592" t="str">
        <f>IF(①基本情報入力シート!F44="","",①基本情報入力シート!F44)</f>
        <v/>
      </c>
      <c r="F28" s="592" t="str">
        <f>IF(①基本情報入力シート!G44="","",①基本情報入力シート!G44)</f>
        <v/>
      </c>
      <c r="G28" s="592" t="str">
        <f>IF(①基本情報入力シート!H44="","",①基本情報入力シート!H44)</f>
        <v/>
      </c>
      <c r="H28" s="592" t="str">
        <f>IF(①基本情報入力シート!I44="","",①基本情報入力シート!I44)</f>
        <v/>
      </c>
      <c r="I28" s="592" t="str">
        <f>IF(①基本情報入力シート!J44="","",①基本情報入力シート!J44)</f>
        <v/>
      </c>
      <c r="J28" s="592" t="str">
        <f>IF(①基本情報入力シート!K44="","",①基本情報入力シート!K44)</f>
        <v/>
      </c>
      <c r="K28" s="593" t="str">
        <f>IF(①基本情報入力シート!L44="","",①基本情報入力シート!L44)</f>
        <v/>
      </c>
      <c r="L28" s="594" t="str">
        <f>IF(①基本情報入力シート!M44="","",①基本情報入力シート!M44)</f>
        <v/>
      </c>
      <c r="M28" s="594" t="str">
        <f>IF(①基本情報入力シート!R44="","",①基本情報入力シート!R44)</f>
        <v/>
      </c>
      <c r="N28" s="594" t="str">
        <f>IF(①基本情報入力シート!W44="","",①基本情報入力シート!W44)</f>
        <v/>
      </c>
      <c r="O28" s="589" t="str">
        <f>IF(①基本情報入力シート!X44="","",①基本情報入力シート!X44)</f>
        <v/>
      </c>
      <c r="P28" s="595" t="str">
        <f>IF(①基本情報入力シート!Y44="","",①基本情報入力シート!Y44)</f>
        <v/>
      </c>
      <c r="Q28" s="596" t="str">
        <f>IF(①基本情報入力シート!Z44="","",①基本情報入力シート!Z44)</f>
        <v/>
      </c>
      <c r="R28" s="597" t="str">
        <f>IF(①基本情報入力シート!AA44="","",①基本情報入力シート!AA44)</f>
        <v/>
      </c>
      <c r="S28" s="598"/>
      <c r="T28" s="599"/>
      <c r="U28" s="600" t="str">
        <f>IF(P28="","",VLOOKUP(P28,【参考】数式用!$A$5:$I$38,MATCH(T28,【参考】数式用!$C$4:$G$4,0)+2,0))</f>
        <v/>
      </c>
      <c r="V28" s="234" t="s">
        <v>199</v>
      </c>
      <c r="W28" s="601"/>
      <c r="X28" s="231" t="s">
        <v>200</v>
      </c>
      <c r="Y28" s="601"/>
      <c r="Z28" s="383" t="s">
        <v>201</v>
      </c>
      <c r="AA28" s="602"/>
      <c r="AB28" s="231" t="s">
        <v>200</v>
      </c>
      <c r="AC28" s="602"/>
      <c r="AD28" s="231" t="s">
        <v>202</v>
      </c>
      <c r="AE28" s="603" t="s">
        <v>203</v>
      </c>
      <c r="AF28" s="604" t="str">
        <f t="shared" si="4"/>
        <v/>
      </c>
      <c r="AG28" s="605" t="s">
        <v>204</v>
      </c>
      <c r="AH28" s="606" t="str">
        <f t="shared" si="5"/>
        <v/>
      </c>
    </row>
    <row r="29" spans="1:34" ht="36.75" customHeight="1">
      <c r="A29" s="589">
        <f t="shared" si="6"/>
        <v>18</v>
      </c>
      <c r="B29" s="590" t="str">
        <f>IF(①基本情報入力シート!C45="","",①基本情報入力シート!C45)</f>
        <v/>
      </c>
      <c r="C29" s="591" t="str">
        <f>IF(①基本情報入力シート!D45="","",①基本情報入力シート!D45)</f>
        <v/>
      </c>
      <c r="D29" s="592" t="str">
        <f>IF(①基本情報入力シート!E45="","",①基本情報入力シート!E45)</f>
        <v/>
      </c>
      <c r="E29" s="592" t="str">
        <f>IF(①基本情報入力シート!F45="","",①基本情報入力シート!F45)</f>
        <v/>
      </c>
      <c r="F29" s="592" t="str">
        <f>IF(①基本情報入力シート!G45="","",①基本情報入力シート!G45)</f>
        <v/>
      </c>
      <c r="G29" s="592" t="str">
        <f>IF(①基本情報入力シート!H45="","",①基本情報入力シート!H45)</f>
        <v/>
      </c>
      <c r="H29" s="592" t="str">
        <f>IF(①基本情報入力シート!I45="","",①基本情報入力シート!I45)</f>
        <v/>
      </c>
      <c r="I29" s="592" t="str">
        <f>IF(①基本情報入力シート!J45="","",①基本情報入力シート!J45)</f>
        <v/>
      </c>
      <c r="J29" s="592" t="str">
        <f>IF(①基本情報入力シート!K45="","",①基本情報入力シート!K45)</f>
        <v/>
      </c>
      <c r="K29" s="593" t="str">
        <f>IF(①基本情報入力シート!L45="","",①基本情報入力シート!L45)</f>
        <v/>
      </c>
      <c r="L29" s="594" t="str">
        <f>IF(①基本情報入力シート!M45="","",①基本情報入力シート!M45)</f>
        <v/>
      </c>
      <c r="M29" s="594" t="str">
        <f>IF(①基本情報入力シート!R45="","",①基本情報入力シート!R45)</f>
        <v/>
      </c>
      <c r="N29" s="594" t="str">
        <f>IF(①基本情報入力シート!W45="","",①基本情報入力シート!W45)</f>
        <v/>
      </c>
      <c r="O29" s="589" t="str">
        <f>IF(①基本情報入力シート!X45="","",①基本情報入力シート!X45)</f>
        <v/>
      </c>
      <c r="P29" s="595" t="str">
        <f>IF(①基本情報入力シート!Y45="","",①基本情報入力シート!Y45)</f>
        <v/>
      </c>
      <c r="Q29" s="596" t="str">
        <f>IF(①基本情報入力シート!Z45="","",①基本情報入力シート!Z45)</f>
        <v/>
      </c>
      <c r="R29" s="597" t="str">
        <f>IF(①基本情報入力シート!AA45="","",①基本情報入力シート!AA45)</f>
        <v/>
      </c>
      <c r="S29" s="598"/>
      <c r="T29" s="599"/>
      <c r="U29" s="600" t="str">
        <f>IF(P29="","",VLOOKUP(P29,【参考】数式用!$A$5:$I$38,MATCH(T29,【参考】数式用!$C$4:$G$4,0)+2,0))</f>
        <v/>
      </c>
      <c r="V29" s="234" t="s">
        <v>199</v>
      </c>
      <c r="W29" s="601"/>
      <c r="X29" s="231" t="s">
        <v>200</v>
      </c>
      <c r="Y29" s="601"/>
      <c r="Z29" s="383" t="s">
        <v>201</v>
      </c>
      <c r="AA29" s="602"/>
      <c r="AB29" s="231" t="s">
        <v>200</v>
      </c>
      <c r="AC29" s="602"/>
      <c r="AD29" s="231" t="s">
        <v>202</v>
      </c>
      <c r="AE29" s="603" t="s">
        <v>203</v>
      </c>
      <c r="AF29" s="604" t="str">
        <f t="shared" si="4"/>
        <v/>
      </c>
      <c r="AG29" s="605" t="s">
        <v>204</v>
      </c>
      <c r="AH29" s="606" t="str">
        <f t="shared" si="5"/>
        <v/>
      </c>
    </row>
    <row r="30" spans="1:34" ht="36.75" customHeight="1">
      <c r="A30" s="589">
        <f t="shared" si="6"/>
        <v>19</v>
      </c>
      <c r="B30" s="590" t="str">
        <f>IF(①基本情報入力シート!C46="","",①基本情報入力シート!C46)</f>
        <v/>
      </c>
      <c r="C30" s="591" t="str">
        <f>IF(①基本情報入力シート!D46="","",①基本情報入力シート!D46)</f>
        <v/>
      </c>
      <c r="D30" s="592" t="str">
        <f>IF(①基本情報入力シート!E46="","",①基本情報入力シート!E46)</f>
        <v/>
      </c>
      <c r="E30" s="592" t="str">
        <f>IF(①基本情報入力シート!F46="","",①基本情報入力シート!F46)</f>
        <v/>
      </c>
      <c r="F30" s="592" t="str">
        <f>IF(①基本情報入力シート!G46="","",①基本情報入力シート!G46)</f>
        <v/>
      </c>
      <c r="G30" s="592" t="str">
        <f>IF(①基本情報入力シート!H46="","",①基本情報入力シート!H46)</f>
        <v/>
      </c>
      <c r="H30" s="592" t="str">
        <f>IF(①基本情報入力シート!I46="","",①基本情報入力シート!I46)</f>
        <v/>
      </c>
      <c r="I30" s="592" t="str">
        <f>IF(①基本情報入力シート!J46="","",①基本情報入力シート!J46)</f>
        <v/>
      </c>
      <c r="J30" s="592" t="str">
        <f>IF(①基本情報入力シート!K46="","",①基本情報入力シート!K46)</f>
        <v/>
      </c>
      <c r="K30" s="593" t="str">
        <f>IF(①基本情報入力シート!L46="","",①基本情報入力シート!L46)</f>
        <v/>
      </c>
      <c r="L30" s="594" t="str">
        <f>IF(①基本情報入力シート!M46="","",①基本情報入力シート!M46)</f>
        <v/>
      </c>
      <c r="M30" s="594" t="str">
        <f>IF(①基本情報入力シート!R46="","",①基本情報入力シート!R46)</f>
        <v/>
      </c>
      <c r="N30" s="594" t="str">
        <f>IF(①基本情報入力シート!W46="","",①基本情報入力シート!W46)</f>
        <v/>
      </c>
      <c r="O30" s="589" t="str">
        <f>IF(①基本情報入力シート!X46="","",①基本情報入力シート!X46)</f>
        <v/>
      </c>
      <c r="P30" s="595" t="str">
        <f>IF(①基本情報入力シート!Y46="","",①基本情報入力シート!Y46)</f>
        <v/>
      </c>
      <c r="Q30" s="596" t="str">
        <f>IF(①基本情報入力シート!Z46="","",①基本情報入力シート!Z46)</f>
        <v/>
      </c>
      <c r="R30" s="597" t="str">
        <f>IF(①基本情報入力シート!AA46="","",①基本情報入力シート!AA46)</f>
        <v/>
      </c>
      <c r="S30" s="598"/>
      <c r="T30" s="599"/>
      <c r="U30" s="600" t="str">
        <f>IF(P30="","",VLOOKUP(P30,【参考】数式用!$A$5:$I$38,MATCH(T30,【参考】数式用!$C$4:$G$4,0)+2,0))</f>
        <v/>
      </c>
      <c r="V30" s="234" t="s">
        <v>199</v>
      </c>
      <c r="W30" s="601"/>
      <c r="X30" s="231" t="s">
        <v>200</v>
      </c>
      <c r="Y30" s="601"/>
      <c r="Z30" s="383" t="s">
        <v>201</v>
      </c>
      <c r="AA30" s="602"/>
      <c r="AB30" s="231" t="s">
        <v>200</v>
      </c>
      <c r="AC30" s="602"/>
      <c r="AD30" s="231" t="s">
        <v>202</v>
      </c>
      <c r="AE30" s="603" t="s">
        <v>203</v>
      </c>
      <c r="AF30" s="604" t="str">
        <f t="shared" si="4"/>
        <v/>
      </c>
      <c r="AG30" s="605" t="s">
        <v>204</v>
      </c>
      <c r="AH30" s="606" t="str">
        <f t="shared" si="5"/>
        <v/>
      </c>
    </row>
    <row r="31" spans="1:34" ht="36.75" customHeight="1">
      <c r="A31" s="589">
        <f t="shared" si="6"/>
        <v>20</v>
      </c>
      <c r="B31" s="590" t="str">
        <f>IF(①基本情報入力シート!C47="","",①基本情報入力シート!C47)</f>
        <v/>
      </c>
      <c r="C31" s="591" t="str">
        <f>IF(①基本情報入力シート!D47="","",①基本情報入力シート!D47)</f>
        <v/>
      </c>
      <c r="D31" s="592" t="str">
        <f>IF(①基本情報入力シート!E47="","",①基本情報入力シート!E47)</f>
        <v/>
      </c>
      <c r="E31" s="592" t="str">
        <f>IF(①基本情報入力シート!F47="","",①基本情報入力シート!F47)</f>
        <v/>
      </c>
      <c r="F31" s="592" t="str">
        <f>IF(①基本情報入力シート!G47="","",①基本情報入力シート!G47)</f>
        <v/>
      </c>
      <c r="G31" s="592" t="str">
        <f>IF(①基本情報入力シート!H47="","",①基本情報入力シート!H47)</f>
        <v/>
      </c>
      <c r="H31" s="592" t="str">
        <f>IF(①基本情報入力シート!I47="","",①基本情報入力シート!I47)</f>
        <v/>
      </c>
      <c r="I31" s="592" t="str">
        <f>IF(①基本情報入力シート!J47="","",①基本情報入力シート!J47)</f>
        <v/>
      </c>
      <c r="J31" s="592" t="str">
        <f>IF(①基本情報入力シート!K47="","",①基本情報入力シート!K47)</f>
        <v/>
      </c>
      <c r="K31" s="593" t="str">
        <f>IF(①基本情報入力シート!L47="","",①基本情報入力シート!L47)</f>
        <v/>
      </c>
      <c r="L31" s="594" t="str">
        <f>IF(①基本情報入力シート!M47="","",①基本情報入力シート!M47)</f>
        <v/>
      </c>
      <c r="M31" s="594" t="str">
        <f>IF(①基本情報入力シート!R47="","",①基本情報入力シート!R47)</f>
        <v/>
      </c>
      <c r="N31" s="594" t="str">
        <f>IF(①基本情報入力シート!W47="","",①基本情報入力シート!W47)</f>
        <v/>
      </c>
      <c r="O31" s="589" t="str">
        <f>IF(①基本情報入力シート!X47="","",①基本情報入力シート!X47)</f>
        <v/>
      </c>
      <c r="P31" s="595" t="str">
        <f>IF(①基本情報入力シート!Y47="","",①基本情報入力シート!Y47)</f>
        <v/>
      </c>
      <c r="Q31" s="596" t="str">
        <f>IF(①基本情報入力シート!Z47="","",①基本情報入力シート!Z47)</f>
        <v/>
      </c>
      <c r="R31" s="597" t="str">
        <f>IF(①基本情報入力シート!AA47="","",①基本情報入力シート!AA47)</f>
        <v/>
      </c>
      <c r="S31" s="598"/>
      <c r="T31" s="599"/>
      <c r="U31" s="600" t="str">
        <f>IF(P31="","",VLOOKUP(P31,【参考】数式用!$A$5:$I$38,MATCH(T31,【参考】数式用!$C$4:$G$4,0)+2,0))</f>
        <v/>
      </c>
      <c r="V31" s="234" t="s">
        <v>199</v>
      </c>
      <c r="W31" s="601"/>
      <c r="X31" s="231" t="s">
        <v>200</v>
      </c>
      <c r="Y31" s="601"/>
      <c r="Z31" s="383" t="s">
        <v>201</v>
      </c>
      <c r="AA31" s="602"/>
      <c r="AB31" s="231" t="s">
        <v>200</v>
      </c>
      <c r="AC31" s="602"/>
      <c r="AD31" s="231" t="s">
        <v>202</v>
      </c>
      <c r="AE31" s="603" t="s">
        <v>203</v>
      </c>
      <c r="AF31" s="604" t="str">
        <f t="shared" si="4"/>
        <v/>
      </c>
      <c r="AG31" s="605" t="s">
        <v>204</v>
      </c>
      <c r="AH31" s="606" t="str">
        <f t="shared" si="5"/>
        <v/>
      </c>
    </row>
    <row r="32" spans="1:34" ht="36.75" customHeight="1">
      <c r="A32" s="589">
        <f t="shared" si="6"/>
        <v>21</v>
      </c>
      <c r="B32" s="590" t="str">
        <f>IF(①基本情報入力シート!C48="","",①基本情報入力シート!C48)</f>
        <v/>
      </c>
      <c r="C32" s="591" t="str">
        <f>IF(①基本情報入力シート!D48="","",①基本情報入力シート!D48)</f>
        <v/>
      </c>
      <c r="D32" s="592" t="str">
        <f>IF(①基本情報入力シート!E48="","",①基本情報入力シート!E48)</f>
        <v/>
      </c>
      <c r="E32" s="592" t="str">
        <f>IF(①基本情報入力シート!F48="","",①基本情報入力シート!F48)</f>
        <v/>
      </c>
      <c r="F32" s="592" t="str">
        <f>IF(①基本情報入力シート!G48="","",①基本情報入力シート!G48)</f>
        <v/>
      </c>
      <c r="G32" s="592" t="str">
        <f>IF(①基本情報入力シート!H48="","",①基本情報入力シート!H48)</f>
        <v/>
      </c>
      <c r="H32" s="592" t="str">
        <f>IF(①基本情報入力シート!I48="","",①基本情報入力シート!I48)</f>
        <v/>
      </c>
      <c r="I32" s="592" t="str">
        <f>IF(①基本情報入力シート!J48="","",①基本情報入力シート!J48)</f>
        <v/>
      </c>
      <c r="J32" s="592" t="str">
        <f>IF(①基本情報入力シート!K48="","",①基本情報入力シート!K48)</f>
        <v/>
      </c>
      <c r="K32" s="593" t="str">
        <f>IF(①基本情報入力シート!L48="","",①基本情報入力シート!L48)</f>
        <v/>
      </c>
      <c r="L32" s="594" t="str">
        <f>IF(①基本情報入力シート!M48="","",①基本情報入力シート!M48)</f>
        <v/>
      </c>
      <c r="M32" s="594" t="str">
        <f>IF(①基本情報入力シート!R48="","",①基本情報入力シート!R48)</f>
        <v/>
      </c>
      <c r="N32" s="594" t="str">
        <f>IF(①基本情報入力シート!W48="","",①基本情報入力シート!W48)</f>
        <v/>
      </c>
      <c r="O32" s="589" t="str">
        <f>IF(①基本情報入力シート!X48="","",①基本情報入力シート!X48)</f>
        <v/>
      </c>
      <c r="P32" s="595" t="str">
        <f>IF(①基本情報入力シート!Y48="","",①基本情報入力シート!Y48)</f>
        <v/>
      </c>
      <c r="Q32" s="596" t="str">
        <f>IF(①基本情報入力シート!Z48="","",①基本情報入力シート!Z48)</f>
        <v/>
      </c>
      <c r="R32" s="597" t="str">
        <f>IF(①基本情報入力シート!AA48="","",①基本情報入力シート!AA48)</f>
        <v/>
      </c>
      <c r="S32" s="598"/>
      <c r="T32" s="599"/>
      <c r="U32" s="600" t="str">
        <f>IF(P32="","",VLOOKUP(P32,【参考】数式用!$A$5:$I$38,MATCH(T32,【参考】数式用!$C$4:$G$4,0)+2,0))</f>
        <v/>
      </c>
      <c r="V32" s="234" t="s">
        <v>199</v>
      </c>
      <c r="W32" s="601"/>
      <c r="X32" s="231" t="s">
        <v>200</v>
      </c>
      <c r="Y32" s="601"/>
      <c r="Z32" s="383" t="s">
        <v>201</v>
      </c>
      <c r="AA32" s="602"/>
      <c r="AB32" s="231" t="s">
        <v>200</v>
      </c>
      <c r="AC32" s="602"/>
      <c r="AD32" s="231" t="s">
        <v>202</v>
      </c>
      <c r="AE32" s="603" t="s">
        <v>203</v>
      </c>
      <c r="AF32" s="604" t="str">
        <f t="shared" si="4"/>
        <v/>
      </c>
      <c r="AG32" s="605" t="s">
        <v>204</v>
      </c>
      <c r="AH32" s="606" t="str">
        <f t="shared" si="5"/>
        <v/>
      </c>
    </row>
    <row r="33" spans="1:34" ht="36.75" customHeight="1">
      <c r="A33" s="589">
        <f t="shared" si="6"/>
        <v>22</v>
      </c>
      <c r="B33" s="590" t="str">
        <f>IF(①基本情報入力シート!C49="","",①基本情報入力シート!C49)</f>
        <v/>
      </c>
      <c r="C33" s="591" t="str">
        <f>IF(①基本情報入力シート!D49="","",①基本情報入力シート!D49)</f>
        <v/>
      </c>
      <c r="D33" s="592" t="str">
        <f>IF(①基本情報入力シート!E49="","",①基本情報入力シート!E49)</f>
        <v/>
      </c>
      <c r="E33" s="592" t="str">
        <f>IF(①基本情報入力シート!F49="","",①基本情報入力シート!F49)</f>
        <v/>
      </c>
      <c r="F33" s="592" t="str">
        <f>IF(①基本情報入力シート!G49="","",①基本情報入力シート!G49)</f>
        <v/>
      </c>
      <c r="G33" s="592" t="str">
        <f>IF(①基本情報入力シート!H49="","",①基本情報入力シート!H49)</f>
        <v/>
      </c>
      <c r="H33" s="592" t="str">
        <f>IF(①基本情報入力シート!I49="","",①基本情報入力シート!I49)</f>
        <v/>
      </c>
      <c r="I33" s="592" t="str">
        <f>IF(①基本情報入力シート!J49="","",①基本情報入力シート!J49)</f>
        <v/>
      </c>
      <c r="J33" s="592" t="str">
        <f>IF(①基本情報入力シート!K49="","",①基本情報入力シート!K49)</f>
        <v/>
      </c>
      <c r="K33" s="593" t="str">
        <f>IF(①基本情報入力シート!L49="","",①基本情報入力シート!L49)</f>
        <v/>
      </c>
      <c r="L33" s="594" t="str">
        <f>IF(①基本情報入力シート!M49="","",①基本情報入力シート!M49)</f>
        <v/>
      </c>
      <c r="M33" s="594" t="str">
        <f>IF(①基本情報入力シート!R49="","",①基本情報入力シート!R49)</f>
        <v/>
      </c>
      <c r="N33" s="594" t="str">
        <f>IF(①基本情報入力シート!W49="","",①基本情報入力シート!W49)</f>
        <v/>
      </c>
      <c r="O33" s="589" t="str">
        <f>IF(①基本情報入力シート!X49="","",①基本情報入力シート!X49)</f>
        <v/>
      </c>
      <c r="P33" s="595" t="str">
        <f>IF(①基本情報入力シート!Y49="","",①基本情報入力シート!Y49)</f>
        <v/>
      </c>
      <c r="Q33" s="596" t="str">
        <f>IF(①基本情報入力シート!Z49="","",①基本情報入力シート!Z49)</f>
        <v/>
      </c>
      <c r="R33" s="597" t="str">
        <f>IF(①基本情報入力シート!AA49="","",①基本情報入力シート!AA49)</f>
        <v/>
      </c>
      <c r="S33" s="598"/>
      <c r="T33" s="599"/>
      <c r="U33" s="600" t="str">
        <f>IF(P33="","",VLOOKUP(P33,【参考】数式用!$A$5:$I$38,MATCH(T33,【参考】数式用!$C$4:$G$4,0)+2,0))</f>
        <v/>
      </c>
      <c r="V33" s="234" t="s">
        <v>199</v>
      </c>
      <c r="W33" s="601"/>
      <c r="X33" s="231" t="s">
        <v>200</v>
      </c>
      <c r="Y33" s="601"/>
      <c r="Z33" s="383" t="s">
        <v>201</v>
      </c>
      <c r="AA33" s="602"/>
      <c r="AB33" s="231" t="s">
        <v>200</v>
      </c>
      <c r="AC33" s="602"/>
      <c r="AD33" s="231" t="s">
        <v>202</v>
      </c>
      <c r="AE33" s="603" t="s">
        <v>203</v>
      </c>
      <c r="AF33" s="604" t="str">
        <f t="shared" si="4"/>
        <v/>
      </c>
      <c r="AG33" s="605" t="s">
        <v>204</v>
      </c>
      <c r="AH33" s="606" t="str">
        <f t="shared" si="5"/>
        <v/>
      </c>
    </row>
    <row r="34" spans="1:34" ht="36.75" customHeight="1">
      <c r="A34" s="589">
        <f t="shared" si="6"/>
        <v>23</v>
      </c>
      <c r="B34" s="590" t="str">
        <f>IF(①基本情報入力シート!C50="","",①基本情報入力シート!C50)</f>
        <v/>
      </c>
      <c r="C34" s="591" t="str">
        <f>IF(①基本情報入力シート!D50="","",①基本情報入力シート!D50)</f>
        <v/>
      </c>
      <c r="D34" s="592" t="str">
        <f>IF(①基本情報入力シート!E50="","",①基本情報入力シート!E50)</f>
        <v/>
      </c>
      <c r="E34" s="592" t="str">
        <f>IF(①基本情報入力シート!F50="","",①基本情報入力シート!F50)</f>
        <v/>
      </c>
      <c r="F34" s="592" t="str">
        <f>IF(①基本情報入力シート!G50="","",①基本情報入力シート!G50)</f>
        <v/>
      </c>
      <c r="G34" s="592" t="str">
        <f>IF(①基本情報入力シート!H50="","",①基本情報入力シート!H50)</f>
        <v/>
      </c>
      <c r="H34" s="592" t="str">
        <f>IF(①基本情報入力シート!I50="","",①基本情報入力シート!I50)</f>
        <v/>
      </c>
      <c r="I34" s="592" t="str">
        <f>IF(①基本情報入力シート!J50="","",①基本情報入力シート!J50)</f>
        <v/>
      </c>
      <c r="J34" s="592" t="str">
        <f>IF(①基本情報入力シート!K50="","",①基本情報入力シート!K50)</f>
        <v/>
      </c>
      <c r="K34" s="593" t="str">
        <f>IF(①基本情報入力シート!L50="","",①基本情報入力シート!L50)</f>
        <v/>
      </c>
      <c r="L34" s="594" t="str">
        <f>IF(①基本情報入力シート!M50="","",①基本情報入力シート!M50)</f>
        <v/>
      </c>
      <c r="M34" s="594" t="str">
        <f>IF(①基本情報入力シート!R50="","",①基本情報入力シート!R50)</f>
        <v/>
      </c>
      <c r="N34" s="594" t="str">
        <f>IF(①基本情報入力シート!W50="","",①基本情報入力シート!W50)</f>
        <v/>
      </c>
      <c r="O34" s="589" t="str">
        <f>IF(①基本情報入力シート!X50="","",①基本情報入力シート!X50)</f>
        <v/>
      </c>
      <c r="P34" s="595" t="str">
        <f>IF(①基本情報入力シート!Y50="","",①基本情報入力シート!Y50)</f>
        <v/>
      </c>
      <c r="Q34" s="596" t="str">
        <f>IF(①基本情報入力シート!Z50="","",①基本情報入力シート!Z50)</f>
        <v/>
      </c>
      <c r="R34" s="597" t="str">
        <f>IF(①基本情報入力シート!AA50="","",①基本情報入力シート!AA50)</f>
        <v/>
      </c>
      <c r="S34" s="598"/>
      <c r="T34" s="599"/>
      <c r="U34" s="600" t="str">
        <f>IF(P34="","",VLOOKUP(P34,【参考】数式用!$A$5:$I$38,MATCH(T34,【参考】数式用!$C$4:$G$4,0)+2,0))</f>
        <v/>
      </c>
      <c r="V34" s="234" t="s">
        <v>199</v>
      </c>
      <c r="W34" s="601"/>
      <c r="X34" s="231" t="s">
        <v>200</v>
      </c>
      <c r="Y34" s="601"/>
      <c r="Z34" s="383" t="s">
        <v>201</v>
      </c>
      <c r="AA34" s="602"/>
      <c r="AB34" s="231" t="s">
        <v>200</v>
      </c>
      <c r="AC34" s="602"/>
      <c r="AD34" s="231" t="s">
        <v>202</v>
      </c>
      <c r="AE34" s="603" t="s">
        <v>203</v>
      </c>
      <c r="AF34" s="604" t="str">
        <f t="shared" si="4"/>
        <v/>
      </c>
      <c r="AG34" s="605" t="s">
        <v>204</v>
      </c>
      <c r="AH34" s="606" t="str">
        <f t="shared" si="5"/>
        <v/>
      </c>
    </row>
    <row r="35" spans="1:34" ht="36.75" customHeight="1">
      <c r="A35" s="589">
        <f t="shared" si="6"/>
        <v>24</v>
      </c>
      <c r="B35" s="590" t="str">
        <f>IF(①基本情報入力シート!C51="","",①基本情報入力シート!C51)</f>
        <v/>
      </c>
      <c r="C35" s="591" t="str">
        <f>IF(①基本情報入力シート!D51="","",①基本情報入力シート!D51)</f>
        <v/>
      </c>
      <c r="D35" s="592" t="str">
        <f>IF(①基本情報入力シート!E51="","",①基本情報入力シート!E51)</f>
        <v/>
      </c>
      <c r="E35" s="592" t="str">
        <f>IF(①基本情報入力シート!F51="","",①基本情報入力シート!F51)</f>
        <v/>
      </c>
      <c r="F35" s="592" t="str">
        <f>IF(①基本情報入力シート!G51="","",①基本情報入力シート!G51)</f>
        <v/>
      </c>
      <c r="G35" s="592" t="str">
        <f>IF(①基本情報入力シート!H51="","",①基本情報入力シート!H51)</f>
        <v/>
      </c>
      <c r="H35" s="592" t="str">
        <f>IF(①基本情報入力シート!I51="","",①基本情報入力シート!I51)</f>
        <v/>
      </c>
      <c r="I35" s="592" t="str">
        <f>IF(①基本情報入力シート!J51="","",①基本情報入力シート!J51)</f>
        <v/>
      </c>
      <c r="J35" s="592" t="str">
        <f>IF(①基本情報入力シート!K51="","",①基本情報入力シート!K51)</f>
        <v/>
      </c>
      <c r="K35" s="593" t="str">
        <f>IF(①基本情報入力シート!L51="","",①基本情報入力シート!L51)</f>
        <v/>
      </c>
      <c r="L35" s="594" t="str">
        <f>IF(①基本情報入力シート!M51="","",①基本情報入力シート!M51)</f>
        <v/>
      </c>
      <c r="M35" s="594" t="str">
        <f>IF(①基本情報入力シート!R51="","",①基本情報入力シート!R51)</f>
        <v/>
      </c>
      <c r="N35" s="594" t="str">
        <f>IF(①基本情報入力シート!W51="","",①基本情報入力シート!W51)</f>
        <v/>
      </c>
      <c r="O35" s="589" t="str">
        <f>IF(①基本情報入力シート!X51="","",①基本情報入力シート!X51)</f>
        <v/>
      </c>
      <c r="P35" s="595" t="str">
        <f>IF(①基本情報入力シート!Y51="","",①基本情報入力シート!Y51)</f>
        <v/>
      </c>
      <c r="Q35" s="596" t="str">
        <f>IF(①基本情報入力シート!Z51="","",①基本情報入力シート!Z51)</f>
        <v/>
      </c>
      <c r="R35" s="597" t="str">
        <f>IF(①基本情報入力シート!AA51="","",①基本情報入力シート!AA51)</f>
        <v/>
      </c>
      <c r="S35" s="598"/>
      <c r="T35" s="599"/>
      <c r="U35" s="600" t="str">
        <f>IF(P35="","",VLOOKUP(P35,【参考】数式用!$A$5:$I$38,MATCH(T35,【参考】数式用!$C$4:$G$4,0)+2,0))</f>
        <v/>
      </c>
      <c r="V35" s="234" t="s">
        <v>199</v>
      </c>
      <c r="W35" s="601"/>
      <c r="X35" s="231" t="s">
        <v>200</v>
      </c>
      <c r="Y35" s="601"/>
      <c r="Z35" s="383" t="s">
        <v>201</v>
      </c>
      <c r="AA35" s="602"/>
      <c r="AB35" s="231" t="s">
        <v>200</v>
      </c>
      <c r="AC35" s="602"/>
      <c r="AD35" s="231" t="s">
        <v>202</v>
      </c>
      <c r="AE35" s="603" t="s">
        <v>203</v>
      </c>
      <c r="AF35" s="604" t="str">
        <f t="shared" si="4"/>
        <v/>
      </c>
      <c r="AG35" s="605" t="s">
        <v>204</v>
      </c>
      <c r="AH35" s="606" t="str">
        <f t="shared" si="5"/>
        <v/>
      </c>
    </row>
    <row r="36" spans="1:34" ht="36.75" customHeight="1">
      <c r="A36" s="589">
        <f t="shared" si="6"/>
        <v>25</v>
      </c>
      <c r="B36" s="590" t="str">
        <f>IF(①基本情報入力シート!C52="","",①基本情報入力シート!C52)</f>
        <v/>
      </c>
      <c r="C36" s="591" t="str">
        <f>IF(①基本情報入力シート!D52="","",①基本情報入力シート!D52)</f>
        <v/>
      </c>
      <c r="D36" s="592" t="str">
        <f>IF(①基本情報入力シート!E52="","",①基本情報入力シート!E52)</f>
        <v/>
      </c>
      <c r="E36" s="592" t="str">
        <f>IF(①基本情報入力シート!F52="","",①基本情報入力シート!F52)</f>
        <v/>
      </c>
      <c r="F36" s="592" t="str">
        <f>IF(①基本情報入力シート!G52="","",①基本情報入力シート!G52)</f>
        <v/>
      </c>
      <c r="G36" s="592" t="str">
        <f>IF(①基本情報入力シート!H52="","",①基本情報入力シート!H52)</f>
        <v/>
      </c>
      <c r="H36" s="592" t="str">
        <f>IF(①基本情報入力シート!I52="","",①基本情報入力シート!I52)</f>
        <v/>
      </c>
      <c r="I36" s="592" t="str">
        <f>IF(①基本情報入力シート!J52="","",①基本情報入力シート!J52)</f>
        <v/>
      </c>
      <c r="J36" s="592" t="str">
        <f>IF(①基本情報入力シート!K52="","",①基本情報入力シート!K52)</f>
        <v/>
      </c>
      <c r="K36" s="593" t="str">
        <f>IF(①基本情報入力シート!L52="","",①基本情報入力シート!L52)</f>
        <v/>
      </c>
      <c r="L36" s="594" t="str">
        <f>IF(①基本情報入力シート!M52="","",①基本情報入力シート!M52)</f>
        <v/>
      </c>
      <c r="M36" s="594" t="str">
        <f>IF(①基本情報入力シート!R52="","",①基本情報入力シート!R52)</f>
        <v/>
      </c>
      <c r="N36" s="594" t="str">
        <f>IF(①基本情報入力シート!W52="","",①基本情報入力シート!W52)</f>
        <v/>
      </c>
      <c r="O36" s="589" t="str">
        <f>IF(①基本情報入力シート!X52="","",①基本情報入力シート!X52)</f>
        <v/>
      </c>
      <c r="P36" s="595" t="str">
        <f>IF(①基本情報入力シート!Y52="","",①基本情報入力シート!Y52)</f>
        <v/>
      </c>
      <c r="Q36" s="596" t="str">
        <f>IF(①基本情報入力シート!Z52="","",①基本情報入力シート!Z52)</f>
        <v/>
      </c>
      <c r="R36" s="597" t="str">
        <f>IF(①基本情報入力シート!AA52="","",①基本情報入力シート!AA52)</f>
        <v/>
      </c>
      <c r="S36" s="598"/>
      <c r="T36" s="599"/>
      <c r="U36" s="600" t="str">
        <f>IF(P36="","",VLOOKUP(P36,【参考】数式用!$A$5:$I$38,MATCH(T36,【参考】数式用!$C$4:$G$4,0)+2,0))</f>
        <v/>
      </c>
      <c r="V36" s="234" t="s">
        <v>199</v>
      </c>
      <c r="W36" s="601"/>
      <c r="X36" s="231" t="s">
        <v>200</v>
      </c>
      <c r="Y36" s="601"/>
      <c r="Z36" s="383" t="s">
        <v>201</v>
      </c>
      <c r="AA36" s="602"/>
      <c r="AB36" s="231" t="s">
        <v>200</v>
      </c>
      <c r="AC36" s="602"/>
      <c r="AD36" s="231" t="s">
        <v>202</v>
      </c>
      <c r="AE36" s="603" t="s">
        <v>203</v>
      </c>
      <c r="AF36" s="604" t="str">
        <f t="shared" si="4"/>
        <v/>
      </c>
      <c r="AG36" s="605" t="s">
        <v>204</v>
      </c>
      <c r="AH36" s="606" t="str">
        <f t="shared" si="5"/>
        <v/>
      </c>
    </row>
    <row r="37" spans="1:34" ht="36.75" customHeight="1">
      <c r="A37" s="589">
        <f t="shared" si="6"/>
        <v>26</v>
      </c>
      <c r="B37" s="590" t="str">
        <f>IF(①基本情報入力シート!C53="","",①基本情報入力シート!C53)</f>
        <v/>
      </c>
      <c r="C37" s="591" t="str">
        <f>IF(①基本情報入力シート!D53="","",①基本情報入力シート!D53)</f>
        <v/>
      </c>
      <c r="D37" s="592" t="str">
        <f>IF(①基本情報入力シート!E53="","",①基本情報入力シート!E53)</f>
        <v/>
      </c>
      <c r="E37" s="592" t="str">
        <f>IF(①基本情報入力シート!F53="","",①基本情報入力シート!F53)</f>
        <v/>
      </c>
      <c r="F37" s="592" t="str">
        <f>IF(①基本情報入力シート!G53="","",①基本情報入力シート!G53)</f>
        <v/>
      </c>
      <c r="G37" s="592" t="str">
        <f>IF(①基本情報入力シート!H53="","",①基本情報入力シート!H53)</f>
        <v/>
      </c>
      <c r="H37" s="592" t="str">
        <f>IF(①基本情報入力シート!I53="","",①基本情報入力シート!I53)</f>
        <v/>
      </c>
      <c r="I37" s="592" t="str">
        <f>IF(①基本情報入力シート!J53="","",①基本情報入力シート!J53)</f>
        <v/>
      </c>
      <c r="J37" s="592" t="str">
        <f>IF(①基本情報入力シート!K53="","",①基本情報入力シート!K53)</f>
        <v/>
      </c>
      <c r="K37" s="593" t="str">
        <f>IF(①基本情報入力シート!L53="","",①基本情報入力シート!L53)</f>
        <v/>
      </c>
      <c r="L37" s="594" t="str">
        <f>IF(①基本情報入力シート!M53="","",①基本情報入力シート!M53)</f>
        <v/>
      </c>
      <c r="M37" s="594" t="str">
        <f>IF(①基本情報入力シート!R53="","",①基本情報入力シート!R53)</f>
        <v/>
      </c>
      <c r="N37" s="594" t="str">
        <f>IF(①基本情報入力シート!W53="","",①基本情報入力シート!W53)</f>
        <v/>
      </c>
      <c r="O37" s="589" t="str">
        <f>IF(①基本情報入力シート!X53="","",①基本情報入力シート!X53)</f>
        <v/>
      </c>
      <c r="P37" s="595" t="str">
        <f>IF(①基本情報入力シート!Y53="","",①基本情報入力シート!Y53)</f>
        <v/>
      </c>
      <c r="Q37" s="596" t="str">
        <f>IF(①基本情報入力シート!Z53="","",①基本情報入力シート!Z53)</f>
        <v/>
      </c>
      <c r="R37" s="597" t="str">
        <f>IF(①基本情報入力シート!AA53="","",①基本情報入力シート!AA53)</f>
        <v/>
      </c>
      <c r="S37" s="598"/>
      <c r="T37" s="599"/>
      <c r="U37" s="600" t="str">
        <f>IF(P37="","",VLOOKUP(P37,【参考】数式用!$A$5:$I$38,MATCH(T37,【参考】数式用!$C$4:$G$4,0)+2,0))</f>
        <v/>
      </c>
      <c r="V37" s="234" t="s">
        <v>199</v>
      </c>
      <c r="W37" s="601"/>
      <c r="X37" s="231" t="s">
        <v>200</v>
      </c>
      <c r="Y37" s="601"/>
      <c r="Z37" s="383" t="s">
        <v>201</v>
      </c>
      <c r="AA37" s="602"/>
      <c r="AB37" s="231" t="s">
        <v>200</v>
      </c>
      <c r="AC37" s="602"/>
      <c r="AD37" s="231" t="s">
        <v>202</v>
      </c>
      <c r="AE37" s="603" t="s">
        <v>203</v>
      </c>
      <c r="AF37" s="604" t="str">
        <f t="shared" si="4"/>
        <v/>
      </c>
      <c r="AG37" s="605" t="s">
        <v>204</v>
      </c>
      <c r="AH37" s="606" t="str">
        <f t="shared" si="5"/>
        <v/>
      </c>
    </row>
    <row r="38" spans="1:34" ht="36.75" customHeight="1">
      <c r="A38" s="589">
        <f t="shared" si="6"/>
        <v>27</v>
      </c>
      <c r="B38" s="590" t="str">
        <f>IF(①基本情報入力シート!C54="","",①基本情報入力シート!C54)</f>
        <v/>
      </c>
      <c r="C38" s="591" t="str">
        <f>IF(①基本情報入力シート!D54="","",①基本情報入力シート!D54)</f>
        <v/>
      </c>
      <c r="D38" s="592" t="str">
        <f>IF(①基本情報入力シート!E54="","",①基本情報入力シート!E54)</f>
        <v/>
      </c>
      <c r="E38" s="592" t="str">
        <f>IF(①基本情報入力シート!F54="","",①基本情報入力シート!F54)</f>
        <v/>
      </c>
      <c r="F38" s="592" t="str">
        <f>IF(①基本情報入力シート!G54="","",①基本情報入力シート!G54)</f>
        <v/>
      </c>
      <c r="G38" s="592" t="str">
        <f>IF(①基本情報入力シート!H54="","",①基本情報入力シート!H54)</f>
        <v/>
      </c>
      <c r="H38" s="592" t="str">
        <f>IF(①基本情報入力シート!I54="","",①基本情報入力シート!I54)</f>
        <v/>
      </c>
      <c r="I38" s="592" t="str">
        <f>IF(①基本情報入力シート!J54="","",①基本情報入力シート!J54)</f>
        <v/>
      </c>
      <c r="J38" s="592" t="str">
        <f>IF(①基本情報入力シート!K54="","",①基本情報入力シート!K54)</f>
        <v/>
      </c>
      <c r="K38" s="593" t="str">
        <f>IF(①基本情報入力シート!L54="","",①基本情報入力シート!L54)</f>
        <v/>
      </c>
      <c r="L38" s="594" t="str">
        <f>IF(①基本情報入力シート!M54="","",①基本情報入力シート!M54)</f>
        <v/>
      </c>
      <c r="M38" s="594" t="str">
        <f>IF(①基本情報入力シート!R54="","",①基本情報入力シート!R54)</f>
        <v/>
      </c>
      <c r="N38" s="594" t="str">
        <f>IF(①基本情報入力シート!W54="","",①基本情報入力シート!W54)</f>
        <v/>
      </c>
      <c r="O38" s="589" t="str">
        <f>IF(①基本情報入力シート!X54="","",①基本情報入力シート!X54)</f>
        <v/>
      </c>
      <c r="P38" s="595" t="str">
        <f>IF(①基本情報入力シート!Y54="","",①基本情報入力シート!Y54)</f>
        <v/>
      </c>
      <c r="Q38" s="596" t="str">
        <f>IF(①基本情報入力シート!Z54="","",①基本情報入力シート!Z54)</f>
        <v/>
      </c>
      <c r="R38" s="597" t="str">
        <f>IF(①基本情報入力シート!AA54="","",①基本情報入力シート!AA54)</f>
        <v/>
      </c>
      <c r="S38" s="598"/>
      <c r="T38" s="599"/>
      <c r="U38" s="600" t="str">
        <f>IF(P38="","",VLOOKUP(P38,【参考】数式用!$A$5:$I$38,MATCH(T38,【参考】数式用!$C$4:$G$4,0)+2,0))</f>
        <v/>
      </c>
      <c r="V38" s="234" t="s">
        <v>199</v>
      </c>
      <c r="W38" s="601"/>
      <c r="X38" s="231" t="s">
        <v>200</v>
      </c>
      <c r="Y38" s="601"/>
      <c r="Z38" s="383" t="s">
        <v>201</v>
      </c>
      <c r="AA38" s="602"/>
      <c r="AB38" s="231" t="s">
        <v>200</v>
      </c>
      <c r="AC38" s="602"/>
      <c r="AD38" s="231" t="s">
        <v>202</v>
      </c>
      <c r="AE38" s="603" t="s">
        <v>203</v>
      </c>
      <c r="AF38" s="604" t="str">
        <f t="shared" si="4"/>
        <v/>
      </c>
      <c r="AG38" s="605" t="s">
        <v>204</v>
      </c>
      <c r="AH38" s="606" t="str">
        <f t="shared" si="5"/>
        <v/>
      </c>
    </row>
    <row r="39" spans="1:34" ht="36.75" customHeight="1">
      <c r="A39" s="589">
        <f t="shared" si="6"/>
        <v>28</v>
      </c>
      <c r="B39" s="590" t="str">
        <f>IF(①基本情報入力シート!C55="","",①基本情報入力シート!C55)</f>
        <v/>
      </c>
      <c r="C39" s="591" t="str">
        <f>IF(①基本情報入力シート!D55="","",①基本情報入力シート!D55)</f>
        <v/>
      </c>
      <c r="D39" s="592" t="str">
        <f>IF(①基本情報入力シート!E55="","",①基本情報入力シート!E55)</f>
        <v/>
      </c>
      <c r="E39" s="592" t="str">
        <f>IF(①基本情報入力シート!F55="","",①基本情報入力シート!F55)</f>
        <v/>
      </c>
      <c r="F39" s="592" t="str">
        <f>IF(①基本情報入力シート!G55="","",①基本情報入力シート!G55)</f>
        <v/>
      </c>
      <c r="G39" s="592" t="str">
        <f>IF(①基本情報入力シート!H55="","",①基本情報入力シート!H55)</f>
        <v/>
      </c>
      <c r="H39" s="592" t="str">
        <f>IF(①基本情報入力シート!I55="","",①基本情報入力シート!I55)</f>
        <v/>
      </c>
      <c r="I39" s="592" t="str">
        <f>IF(①基本情報入力シート!J55="","",①基本情報入力シート!J55)</f>
        <v/>
      </c>
      <c r="J39" s="592" t="str">
        <f>IF(①基本情報入力シート!K55="","",①基本情報入力シート!K55)</f>
        <v/>
      </c>
      <c r="K39" s="593" t="str">
        <f>IF(①基本情報入力シート!L55="","",①基本情報入力シート!L55)</f>
        <v/>
      </c>
      <c r="L39" s="594" t="str">
        <f>IF(①基本情報入力シート!M55="","",①基本情報入力シート!M55)</f>
        <v/>
      </c>
      <c r="M39" s="594" t="str">
        <f>IF(①基本情報入力シート!R55="","",①基本情報入力シート!R55)</f>
        <v/>
      </c>
      <c r="N39" s="594" t="str">
        <f>IF(①基本情報入力シート!W55="","",①基本情報入力シート!W55)</f>
        <v/>
      </c>
      <c r="O39" s="589" t="str">
        <f>IF(①基本情報入力シート!X55="","",①基本情報入力シート!X55)</f>
        <v/>
      </c>
      <c r="P39" s="595" t="str">
        <f>IF(①基本情報入力シート!Y55="","",①基本情報入力シート!Y55)</f>
        <v/>
      </c>
      <c r="Q39" s="596" t="str">
        <f>IF(①基本情報入力シート!Z55="","",①基本情報入力シート!Z55)</f>
        <v/>
      </c>
      <c r="R39" s="597" t="str">
        <f>IF(①基本情報入力シート!AA55="","",①基本情報入力シート!AA55)</f>
        <v/>
      </c>
      <c r="S39" s="598"/>
      <c r="T39" s="599"/>
      <c r="U39" s="600" t="str">
        <f>IF(P39="","",VLOOKUP(P39,【参考】数式用!$A$5:$I$38,MATCH(T39,【参考】数式用!$C$4:$G$4,0)+2,0))</f>
        <v/>
      </c>
      <c r="V39" s="234" t="s">
        <v>199</v>
      </c>
      <c r="W39" s="601"/>
      <c r="X39" s="231" t="s">
        <v>200</v>
      </c>
      <c r="Y39" s="601"/>
      <c r="Z39" s="383" t="s">
        <v>201</v>
      </c>
      <c r="AA39" s="602"/>
      <c r="AB39" s="231" t="s">
        <v>200</v>
      </c>
      <c r="AC39" s="602"/>
      <c r="AD39" s="231" t="s">
        <v>202</v>
      </c>
      <c r="AE39" s="603" t="s">
        <v>203</v>
      </c>
      <c r="AF39" s="604" t="str">
        <f t="shared" si="4"/>
        <v/>
      </c>
      <c r="AG39" s="605" t="s">
        <v>204</v>
      </c>
      <c r="AH39" s="606" t="str">
        <f t="shared" si="5"/>
        <v/>
      </c>
    </row>
    <row r="40" spans="1:34" ht="36.75" customHeight="1">
      <c r="A40" s="589">
        <f t="shared" si="6"/>
        <v>29</v>
      </c>
      <c r="B40" s="590" t="str">
        <f>IF(①基本情報入力シート!C56="","",①基本情報入力シート!C56)</f>
        <v/>
      </c>
      <c r="C40" s="591" t="str">
        <f>IF(①基本情報入力シート!D56="","",①基本情報入力シート!D56)</f>
        <v/>
      </c>
      <c r="D40" s="592" t="str">
        <f>IF(①基本情報入力シート!E56="","",①基本情報入力シート!E56)</f>
        <v/>
      </c>
      <c r="E40" s="592" t="str">
        <f>IF(①基本情報入力シート!F56="","",①基本情報入力シート!F56)</f>
        <v/>
      </c>
      <c r="F40" s="592" t="str">
        <f>IF(①基本情報入力シート!G56="","",①基本情報入力シート!G56)</f>
        <v/>
      </c>
      <c r="G40" s="592" t="str">
        <f>IF(①基本情報入力シート!H56="","",①基本情報入力シート!H56)</f>
        <v/>
      </c>
      <c r="H40" s="592" t="str">
        <f>IF(①基本情報入力シート!I56="","",①基本情報入力シート!I56)</f>
        <v/>
      </c>
      <c r="I40" s="592" t="str">
        <f>IF(①基本情報入力シート!J56="","",①基本情報入力シート!J56)</f>
        <v/>
      </c>
      <c r="J40" s="592" t="str">
        <f>IF(①基本情報入力シート!K56="","",①基本情報入力シート!K56)</f>
        <v/>
      </c>
      <c r="K40" s="593" t="str">
        <f>IF(①基本情報入力シート!L56="","",①基本情報入力シート!L56)</f>
        <v/>
      </c>
      <c r="L40" s="594" t="str">
        <f>IF(①基本情報入力シート!M56="","",①基本情報入力シート!M56)</f>
        <v/>
      </c>
      <c r="M40" s="594" t="str">
        <f>IF(①基本情報入力シート!R56="","",①基本情報入力シート!R56)</f>
        <v/>
      </c>
      <c r="N40" s="594" t="str">
        <f>IF(①基本情報入力シート!W56="","",①基本情報入力シート!W56)</f>
        <v/>
      </c>
      <c r="O40" s="589" t="str">
        <f>IF(①基本情報入力シート!X56="","",①基本情報入力シート!X56)</f>
        <v/>
      </c>
      <c r="P40" s="595" t="str">
        <f>IF(①基本情報入力シート!Y56="","",①基本情報入力シート!Y56)</f>
        <v/>
      </c>
      <c r="Q40" s="596" t="str">
        <f>IF(①基本情報入力シート!Z56="","",①基本情報入力シート!Z56)</f>
        <v/>
      </c>
      <c r="R40" s="597" t="str">
        <f>IF(①基本情報入力シート!AA56="","",①基本情報入力シート!AA56)</f>
        <v/>
      </c>
      <c r="S40" s="598"/>
      <c r="T40" s="599"/>
      <c r="U40" s="600" t="str">
        <f>IF(P40="","",VLOOKUP(P40,【参考】数式用!$A$5:$I$38,MATCH(T40,【参考】数式用!$C$4:$G$4,0)+2,0))</f>
        <v/>
      </c>
      <c r="V40" s="234" t="s">
        <v>199</v>
      </c>
      <c r="W40" s="601"/>
      <c r="X40" s="231" t="s">
        <v>200</v>
      </c>
      <c r="Y40" s="601"/>
      <c r="Z40" s="383" t="s">
        <v>201</v>
      </c>
      <c r="AA40" s="602"/>
      <c r="AB40" s="231" t="s">
        <v>200</v>
      </c>
      <c r="AC40" s="602"/>
      <c r="AD40" s="231" t="s">
        <v>202</v>
      </c>
      <c r="AE40" s="603" t="s">
        <v>203</v>
      </c>
      <c r="AF40" s="604" t="str">
        <f t="shared" si="4"/>
        <v/>
      </c>
      <c r="AG40" s="605" t="s">
        <v>204</v>
      </c>
      <c r="AH40" s="606" t="str">
        <f t="shared" si="5"/>
        <v/>
      </c>
    </row>
    <row r="41" spans="1:34" ht="36.75" customHeight="1">
      <c r="A41" s="589">
        <f t="shared" si="6"/>
        <v>30</v>
      </c>
      <c r="B41" s="590" t="str">
        <f>IF(①基本情報入力シート!C57="","",①基本情報入力シート!C57)</f>
        <v/>
      </c>
      <c r="C41" s="591" t="str">
        <f>IF(①基本情報入力シート!D57="","",①基本情報入力シート!D57)</f>
        <v/>
      </c>
      <c r="D41" s="592" t="str">
        <f>IF(①基本情報入力シート!E57="","",①基本情報入力シート!E57)</f>
        <v/>
      </c>
      <c r="E41" s="592" t="str">
        <f>IF(①基本情報入力シート!F57="","",①基本情報入力シート!F57)</f>
        <v/>
      </c>
      <c r="F41" s="592" t="str">
        <f>IF(①基本情報入力シート!G57="","",①基本情報入力シート!G57)</f>
        <v/>
      </c>
      <c r="G41" s="592" t="str">
        <f>IF(①基本情報入力シート!H57="","",①基本情報入力シート!H57)</f>
        <v/>
      </c>
      <c r="H41" s="592" t="str">
        <f>IF(①基本情報入力シート!I57="","",①基本情報入力シート!I57)</f>
        <v/>
      </c>
      <c r="I41" s="592" t="str">
        <f>IF(①基本情報入力シート!J57="","",①基本情報入力シート!J57)</f>
        <v/>
      </c>
      <c r="J41" s="592" t="str">
        <f>IF(①基本情報入力シート!K57="","",①基本情報入力シート!K57)</f>
        <v/>
      </c>
      <c r="K41" s="593" t="str">
        <f>IF(①基本情報入力シート!L57="","",①基本情報入力シート!L57)</f>
        <v/>
      </c>
      <c r="L41" s="594" t="str">
        <f>IF(①基本情報入力シート!M57="","",①基本情報入力シート!M57)</f>
        <v/>
      </c>
      <c r="M41" s="594" t="str">
        <f>IF(①基本情報入力シート!R57="","",①基本情報入力シート!R57)</f>
        <v/>
      </c>
      <c r="N41" s="594" t="str">
        <f>IF(①基本情報入力シート!W57="","",①基本情報入力シート!W57)</f>
        <v/>
      </c>
      <c r="O41" s="589" t="str">
        <f>IF(①基本情報入力シート!X57="","",①基本情報入力シート!X57)</f>
        <v/>
      </c>
      <c r="P41" s="595" t="str">
        <f>IF(①基本情報入力シート!Y57="","",①基本情報入力シート!Y57)</f>
        <v/>
      </c>
      <c r="Q41" s="596" t="str">
        <f>IF(①基本情報入力シート!Z57="","",①基本情報入力シート!Z57)</f>
        <v/>
      </c>
      <c r="R41" s="597" t="str">
        <f>IF(①基本情報入力シート!AA57="","",①基本情報入力シート!AA57)</f>
        <v/>
      </c>
      <c r="S41" s="598"/>
      <c r="T41" s="599"/>
      <c r="U41" s="600" t="str">
        <f>IF(P41="","",VLOOKUP(P41,【参考】数式用!$A$5:$I$38,MATCH(T41,【参考】数式用!$C$4:$G$4,0)+2,0))</f>
        <v/>
      </c>
      <c r="V41" s="234" t="s">
        <v>199</v>
      </c>
      <c r="W41" s="601"/>
      <c r="X41" s="231" t="s">
        <v>200</v>
      </c>
      <c r="Y41" s="601"/>
      <c r="Z41" s="383" t="s">
        <v>201</v>
      </c>
      <c r="AA41" s="602"/>
      <c r="AB41" s="231" t="s">
        <v>200</v>
      </c>
      <c r="AC41" s="602"/>
      <c r="AD41" s="231" t="s">
        <v>202</v>
      </c>
      <c r="AE41" s="603" t="s">
        <v>203</v>
      </c>
      <c r="AF41" s="604" t="str">
        <f t="shared" si="4"/>
        <v/>
      </c>
      <c r="AG41" s="605" t="s">
        <v>204</v>
      </c>
      <c r="AH41" s="606" t="str">
        <f t="shared" si="5"/>
        <v/>
      </c>
    </row>
    <row r="42" spans="1:34" ht="36.75" customHeight="1">
      <c r="A42" s="589">
        <f t="shared" si="6"/>
        <v>31</v>
      </c>
      <c r="B42" s="590" t="str">
        <f>IF(①基本情報入力シート!C58="","",①基本情報入力シート!C58)</f>
        <v/>
      </c>
      <c r="C42" s="591" t="str">
        <f>IF(①基本情報入力シート!D58="","",①基本情報入力シート!D58)</f>
        <v/>
      </c>
      <c r="D42" s="592" t="str">
        <f>IF(①基本情報入力シート!E58="","",①基本情報入力シート!E58)</f>
        <v/>
      </c>
      <c r="E42" s="592" t="str">
        <f>IF(①基本情報入力シート!F58="","",①基本情報入力シート!F58)</f>
        <v/>
      </c>
      <c r="F42" s="592" t="str">
        <f>IF(①基本情報入力シート!G58="","",①基本情報入力シート!G58)</f>
        <v/>
      </c>
      <c r="G42" s="592" t="str">
        <f>IF(①基本情報入力シート!H58="","",①基本情報入力シート!H58)</f>
        <v/>
      </c>
      <c r="H42" s="592" t="str">
        <f>IF(①基本情報入力シート!I58="","",①基本情報入力シート!I58)</f>
        <v/>
      </c>
      <c r="I42" s="592" t="str">
        <f>IF(①基本情報入力シート!J58="","",①基本情報入力シート!J58)</f>
        <v/>
      </c>
      <c r="J42" s="592" t="str">
        <f>IF(①基本情報入力シート!K58="","",①基本情報入力シート!K58)</f>
        <v/>
      </c>
      <c r="K42" s="593" t="str">
        <f>IF(①基本情報入力シート!L58="","",①基本情報入力シート!L58)</f>
        <v/>
      </c>
      <c r="L42" s="594" t="str">
        <f>IF(①基本情報入力シート!M58="","",①基本情報入力シート!M58)</f>
        <v/>
      </c>
      <c r="M42" s="594" t="str">
        <f>IF(①基本情報入力シート!R58="","",①基本情報入力シート!R58)</f>
        <v/>
      </c>
      <c r="N42" s="594" t="str">
        <f>IF(①基本情報入力シート!W58="","",①基本情報入力シート!W58)</f>
        <v/>
      </c>
      <c r="O42" s="589" t="str">
        <f>IF(①基本情報入力シート!X58="","",①基本情報入力シート!X58)</f>
        <v/>
      </c>
      <c r="P42" s="595" t="str">
        <f>IF(①基本情報入力シート!Y58="","",①基本情報入力シート!Y58)</f>
        <v/>
      </c>
      <c r="Q42" s="596" t="str">
        <f>IF(①基本情報入力シート!Z58="","",①基本情報入力シート!Z58)</f>
        <v/>
      </c>
      <c r="R42" s="597" t="str">
        <f>IF(①基本情報入力シート!AA58="","",①基本情報入力シート!AA58)</f>
        <v/>
      </c>
      <c r="S42" s="598"/>
      <c r="T42" s="599"/>
      <c r="U42" s="600" t="str">
        <f>IF(P42="","",VLOOKUP(P42,【参考】数式用!$A$5:$I$38,MATCH(T42,【参考】数式用!$C$4:$G$4,0)+2,0))</f>
        <v/>
      </c>
      <c r="V42" s="234" t="s">
        <v>199</v>
      </c>
      <c r="W42" s="601"/>
      <c r="X42" s="231" t="s">
        <v>200</v>
      </c>
      <c r="Y42" s="601"/>
      <c r="Z42" s="383" t="s">
        <v>201</v>
      </c>
      <c r="AA42" s="602"/>
      <c r="AB42" s="231" t="s">
        <v>200</v>
      </c>
      <c r="AC42" s="602"/>
      <c r="AD42" s="231" t="s">
        <v>202</v>
      </c>
      <c r="AE42" s="603" t="s">
        <v>203</v>
      </c>
      <c r="AF42" s="604" t="str">
        <f t="shared" si="4"/>
        <v/>
      </c>
      <c r="AG42" s="605" t="s">
        <v>204</v>
      </c>
      <c r="AH42" s="606" t="str">
        <f t="shared" si="5"/>
        <v/>
      </c>
    </row>
    <row r="43" spans="1:34" ht="36.75" customHeight="1">
      <c r="A43" s="589">
        <f t="shared" si="6"/>
        <v>32</v>
      </c>
      <c r="B43" s="590" t="str">
        <f>IF(①基本情報入力シート!C59="","",①基本情報入力シート!C59)</f>
        <v/>
      </c>
      <c r="C43" s="591" t="str">
        <f>IF(①基本情報入力シート!D59="","",①基本情報入力シート!D59)</f>
        <v/>
      </c>
      <c r="D43" s="592" t="str">
        <f>IF(①基本情報入力シート!E59="","",①基本情報入力シート!E59)</f>
        <v/>
      </c>
      <c r="E43" s="592" t="str">
        <f>IF(①基本情報入力シート!F59="","",①基本情報入力シート!F59)</f>
        <v/>
      </c>
      <c r="F43" s="592" t="str">
        <f>IF(①基本情報入力シート!G59="","",①基本情報入力シート!G59)</f>
        <v/>
      </c>
      <c r="G43" s="592" t="str">
        <f>IF(①基本情報入力シート!H59="","",①基本情報入力シート!H59)</f>
        <v/>
      </c>
      <c r="H43" s="592" t="str">
        <f>IF(①基本情報入力シート!I59="","",①基本情報入力シート!I59)</f>
        <v/>
      </c>
      <c r="I43" s="592" t="str">
        <f>IF(①基本情報入力シート!J59="","",①基本情報入力シート!J59)</f>
        <v/>
      </c>
      <c r="J43" s="592" t="str">
        <f>IF(①基本情報入力シート!K59="","",①基本情報入力シート!K59)</f>
        <v/>
      </c>
      <c r="K43" s="593" t="str">
        <f>IF(①基本情報入力シート!L59="","",①基本情報入力シート!L59)</f>
        <v/>
      </c>
      <c r="L43" s="594" t="str">
        <f>IF(①基本情報入力シート!M59="","",①基本情報入力シート!M59)</f>
        <v/>
      </c>
      <c r="M43" s="594" t="str">
        <f>IF(①基本情報入力シート!R59="","",①基本情報入力シート!R59)</f>
        <v/>
      </c>
      <c r="N43" s="594" t="str">
        <f>IF(①基本情報入力シート!W59="","",①基本情報入力シート!W59)</f>
        <v/>
      </c>
      <c r="O43" s="589" t="str">
        <f>IF(①基本情報入力シート!X59="","",①基本情報入力シート!X59)</f>
        <v/>
      </c>
      <c r="P43" s="595" t="str">
        <f>IF(①基本情報入力シート!Y59="","",①基本情報入力シート!Y59)</f>
        <v/>
      </c>
      <c r="Q43" s="596" t="str">
        <f>IF(①基本情報入力シート!Z59="","",①基本情報入力シート!Z59)</f>
        <v/>
      </c>
      <c r="R43" s="597" t="str">
        <f>IF(①基本情報入力シート!AA59="","",①基本情報入力シート!AA59)</f>
        <v/>
      </c>
      <c r="S43" s="598"/>
      <c r="T43" s="599"/>
      <c r="U43" s="600" t="str">
        <f>IF(P43="","",VLOOKUP(P43,【参考】数式用!$A$5:$I$38,MATCH(T43,【参考】数式用!$C$4:$G$4,0)+2,0))</f>
        <v/>
      </c>
      <c r="V43" s="234" t="s">
        <v>199</v>
      </c>
      <c r="W43" s="601"/>
      <c r="X43" s="231" t="s">
        <v>200</v>
      </c>
      <c r="Y43" s="601"/>
      <c r="Z43" s="383" t="s">
        <v>201</v>
      </c>
      <c r="AA43" s="602"/>
      <c r="AB43" s="231" t="s">
        <v>200</v>
      </c>
      <c r="AC43" s="602"/>
      <c r="AD43" s="231" t="s">
        <v>202</v>
      </c>
      <c r="AE43" s="603" t="s">
        <v>203</v>
      </c>
      <c r="AF43" s="604" t="str">
        <f t="shared" si="4"/>
        <v/>
      </c>
      <c r="AG43" s="605" t="s">
        <v>204</v>
      </c>
      <c r="AH43" s="606" t="str">
        <f t="shared" si="5"/>
        <v/>
      </c>
    </row>
    <row r="44" spans="1:34" ht="36.75" customHeight="1">
      <c r="A44" s="589">
        <f t="shared" si="6"/>
        <v>33</v>
      </c>
      <c r="B44" s="590" t="str">
        <f>IF(①基本情報入力シート!C60="","",①基本情報入力シート!C60)</f>
        <v/>
      </c>
      <c r="C44" s="591" t="str">
        <f>IF(①基本情報入力シート!D60="","",①基本情報入力シート!D60)</f>
        <v/>
      </c>
      <c r="D44" s="592" t="str">
        <f>IF(①基本情報入力シート!E60="","",①基本情報入力シート!E60)</f>
        <v/>
      </c>
      <c r="E44" s="592" t="str">
        <f>IF(①基本情報入力シート!F60="","",①基本情報入力シート!F60)</f>
        <v/>
      </c>
      <c r="F44" s="592" t="str">
        <f>IF(①基本情報入力シート!G60="","",①基本情報入力シート!G60)</f>
        <v/>
      </c>
      <c r="G44" s="592" t="str">
        <f>IF(①基本情報入力シート!H60="","",①基本情報入力シート!H60)</f>
        <v/>
      </c>
      <c r="H44" s="592" t="str">
        <f>IF(①基本情報入力シート!I60="","",①基本情報入力シート!I60)</f>
        <v/>
      </c>
      <c r="I44" s="592" t="str">
        <f>IF(①基本情報入力シート!J60="","",①基本情報入力シート!J60)</f>
        <v/>
      </c>
      <c r="J44" s="592" t="str">
        <f>IF(①基本情報入力シート!K60="","",①基本情報入力シート!K60)</f>
        <v/>
      </c>
      <c r="K44" s="593" t="str">
        <f>IF(①基本情報入力シート!L60="","",①基本情報入力シート!L60)</f>
        <v/>
      </c>
      <c r="L44" s="594" t="str">
        <f>IF(①基本情報入力シート!M60="","",①基本情報入力シート!M60)</f>
        <v/>
      </c>
      <c r="M44" s="594" t="str">
        <f>IF(①基本情報入力シート!R60="","",①基本情報入力シート!R60)</f>
        <v/>
      </c>
      <c r="N44" s="594" t="str">
        <f>IF(①基本情報入力シート!W60="","",①基本情報入力シート!W60)</f>
        <v/>
      </c>
      <c r="O44" s="589" t="str">
        <f>IF(①基本情報入力シート!X60="","",①基本情報入力シート!X60)</f>
        <v/>
      </c>
      <c r="P44" s="595" t="str">
        <f>IF(①基本情報入力シート!Y60="","",①基本情報入力シート!Y60)</f>
        <v/>
      </c>
      <c r="Q44" s="596" t="str">
        <f>IF(①基本情報入力シート!Z60="","",①基本情報入力シート!Z60)</f>
        <v/>
      </c>
      <c r="R44" s="597" t="str">
        <f>IF(①基本情報入力シート!AA60="","",①基本情報入力シート!AA60)</f>
        <v/>
      </c>
      <c r="S44" s="598"/>
      <c r="T44" s="599"/>
      <c r="U44" s="600" t="str">
        <f>IF(P44="","",VLOOKUP(P44,【参考】数式用!$A$5:$I$38,MATCH(T44,【参考】数式用!$C$4:$G$4,0)+2,0))</f>
        <v/>
      </c>
      <c r="V44" s="234" t="s">
        <v>199</v>
      </c>
      <c r="W44" s="601"/>
      <c r="X44" s="231" t="s">
        <v>200</v>
      </c>
      <c r="Y44" s="601"/>
      <c r="Z44" s="383" t="s">
        <v>201</v>
      </c>
      <c r="AA44" s="602"/>
      <c r="AB44" s="231" t="s">
        <v>200</v>
      </c>
      <c r="AC44" s="602"/>
      <c r="AD44" s="231" t="s">
        <v>202</v>
      </c>
      <c r="AE44" s="603" t="s">
        <v>203</v>
      </c>
      <c r="AF44" s="604" t="str">
        <f t="shared" si="4"/>
        <v/>
      </c>
      <c r="AG44" s="605" t="s">
        <v>204</v>
      </c>
      <c r="AH44" s="606" t="str">
        <f t="shared" si="5"/>
        <v/>
      </c>
    </row>
    <row r="45" spans="1:34" ht="36.75" customHeight="1">
      <c r="A45" s="589">
        <f t="shared" si="6"/>
        <v>34</v>
      </c>
      <c r="B45" s="590" t="str">
        <f>IF(①基本情報入力シート!C61="","",①基本情報入力シート!C61)</f>
        <v/>
      </c>
      <c r="C45" s="591" t="str">
        <f>IF(①基本情報入力シート!D61="","",①基本情報入力シート!D61)</f>
        <v/>
      </c>
      <c r="D45" s="592" t="str">
        <f>IF(①基本情報入力シート!E61="","",①基本情報入力シート!E61)</f>
        <v/>
      </c>
      <c r="E45" s="592" t="str">
        <f>IF(①基本情報入力シート!F61="","",①基本情報入力シート!F61)</f>
        <v/>
      </c>
      <c r="F45" s="592" t="str">
        <f>IF(①基本情報入力シート!G61="","",①基本情報入力シート!G61)</f>
        <v/>
      </c>
      <c r="G45" s="592" t="str">
        <f>IF(①基本情報入力シート!H61="","",①基本情報入力シート!H61)</f>
        <v/>
      </c>
      <c r="H45" s="592" t="str">
        <f>IF(①基本情報入力シート!I61="","",①基本情報入力シート!I61)</f>
        <v/>
      </c>
      <c r="I45" s="592" t="str">
        <f>IF(①基本情報入力シート!J61="","",①基本情報入力シート!J61)</f>
        <v/>
      </c>
      <c r="J45" s="592" t="str">
        <f>IF(①基本情報入力シート!K61="","",①基本情報入力シート!K61)</f>
        <v/>
      </c>
      <c r="K45" s="593" t="str">
        <f>IF(①基本情報入力シート!L61="","",①基本情報入力シート!L61)</f>
        <v/>
      </c>
      <c r="L45" s="594" t="str">
        <f>IF(①基本情報入力シート!M61="","",①基本情報入力シート!M61)</f>
        <v/>
      </c>
      <c r="M45" s="594" t="str">
        <f>IF(①基本情報入力シート!R61="","",①基本情報入力シート!R61)</f>
        <v/>
      </c>
      <c r="N45" s="594" t="str">
        <f>IF(①基本情報入力シート!W61="","",①基本情報入力シート!W61)</f>
        <v/>
      </c>
      <c r="O45" s="589" t="str">
        <f>IF(①基本情報入力シート!X61="","",①基本情報入力シート!X61)</f>
        <v/>
      </c>
      <c r="P45" s="595" t="str">
        <f>IF(①基本情報入力シート!Y61="","",①基本情報入力シート!Y61)</f>
        <v/>
      </c>
      <c r="Q45" s="596" t="str">
        <f>IF(①基本情報入力シート!Z61="","",①基本情報入力シート!Z61)</f>
        <v/>
      </c>
      <c r="R45" s="597" t="str">
        <f>IF(①基本情報入力シート!AA61="","",①基本情報入力シート!AA61)</f>
        <v/>
      </c>
      <c r="S45" s="598"/>
      <c r="T45" s="599"/>
      <c r="U45" s="600" t="str">
        <f>IF(P45="","",VLOOKUP(P45,【参考】数式用!$A$5:$I$38,MATCH(T45,【参考】数式用!$C$4:$G$4,0)+2,0))</f>
        <v/>
      </c>
      <c r="V45" s="234" t="s">
        <v>199</v>
      </c>
      <c r="W45" s="601"/>
      <c r="X45" s="231" t="s">
        <v>200</v>
      </c>
      <c r="Y45" s="601"/>
      <c r="Z45" s="383" t="s">
        <v>201</v>
      </c>
      <c r="AA45" s="602"/>
      <c r="AB45" s="231" t="s">
        <v>200</v>
      </c>
      <c r="AC45" s="602"/>
      <c r="AD45" s="231" t="s">
        <v>202</v>
      </c>
      <c r="AE45" s="603" t="s">
        <v>203</v>
      </c>
      <c r="AF45" s="604" t="str">
        <f t="shared" si="4"/>
        <v/>
      </c>
      <c r="AG45" s="605" t="s">
        <v>204</v>
      </c>
      <c r="AH45" s="606" t="str">
        <f t="shared" si="5"/>
        <v/>
      </c>
    </row>
    <row r="46" spans="1:34" ht="36.75" customHeight="1">
      <c r="A46" s="589">
        <f t="shared" si="6"/>
        <v>35</v>
      </c>
      <c r="B46" s="590" t="str">
        <f>IF(①基本情報入力シート!C62="","",①基本情報入力シート!C62)</f>
        <v/>
      </c>
      <c r="C46" s="591" t="str">
        <f>IF(①基本情報入力シート!D62="","",①基本情報入力シート!D62)</f>
        <v/>
      </c>
      <c r="D46" s="592" t="str">
        <f>IF(①基本情報入力シート!E62="","",①基本情報入力シート!E62)</f>
        <v/>
      </c>
      <c r="E46" s="592" t="str">
        <f>IF(①基本情報入力シート!F62="","",①基本情報入力シート!F62)</f>
        <v/>
      </c>
      <c r="F46" s="592" t="str">
        <f>IF(①基本情報入力シート!G62="","",①基本情報入力シート!G62)</f>
        <v/>
      </c>
      <c r="G46" s="592" t="str">
        <f>IF(①基本情報入力シート!H62="","",①基本情報入力シート!H62)</f>
        <v/>
      </c>
      <c r="H46" s="592" t="str">
        <f>IF(①基本情報入力シート!I62="","",①基本情報入力シート!I62)</f>
        <v/>
      </c>
      <c r="I46" s="592" t="str">
        <f>IF(①基本情報入力シート!J62="","",①基本情報入力シート!J62)</f>
        <v/>
      </c>
      <c r="J46" s="592" t="str">
        <f>IF(①基本情報入力シート!K62="","",①基本情報入力シート!K62)</f>
        <v/>
      </c>
      <c r="K46" s="593" t="str">
        <f>IF(①基本情報入力シート!L62="","",①基本情報入力シート!L62)</f>
        <v/>
      </c>
      <c r="L46" s="594" t="str">
        <f>IF(①基本情報入力シート!M62="","",①基本情報入力シート!M62)</f>
        <v/>
      </c>
      <c r="M46" s="594" t="str">
        <f>IF(①基本情報入力シート!R62="","",①基本情報入力シート!R62)</f>
        <v/>
      </c>
      <c r="N46" s="594" t="str">
        <f>IF(①基本情報入力シート!W62="","",①基本情報入力シート!W62)</f>
        <v/>
      </c>
      <c r="O46" s="589" t="str">
        <f>IF(①基本情報入力シート!X62="","",①基本情報入力シート!X62)</f>
        <v/>
      </c>
      <c r="P46" s="595" t="str">
        <f>IF(①基本情報入力シート!Y62="","",①基本情報入力シート!Y62)</f>
        <v/>
      </c>
      <c r="Q46" s="596" t="str">
        <f>IF(①基本情報入力シート!Z62="","",①基本情報入力シート!Z62)</f>
        <v/>
      </c>
      <c r="R46" s="597" t="str">
        <f>IF(①基本情報入力シート!AA62="","",①基本情報入力シート!AA62)</f>
        <v/>
      </c>
      <c r="S46" s="598"/>
      <c r="T46" s="599"/>
      <c r="U46" s="600" t="str">
        <f>IF(P46="","",VLOOKUP(P46,【参考】数式用!$A$5:$I$38,MATCH(T46,【参考】数式用!$C$4:$G$4,0)+2,0))</f>
        <v/>
      </c>
      <c r="V46" s="234" t="s">
        <v>199</v>
      </c>
      <c r="W46" s="601"/>
      <c r="X46" s="231" t="s">
        <v>200</v>
      </c>
      <c r="Y46" s="601"/>
      <c r="Z46" s="383" t="s">
        <v>201</v>
      </c>
      <c r="AA46" s="602"/>
      <c r="AB46" s="231" t="s">
        <v>200</v>
      </c>
      <c r="AC46" s="602"/>
      <c r="AD46" s="231" t="s">
        <v>202</v>
      </c>
      <c r="AE46" s="603" t="s">
        <v>203</v>
      </c>
      <c r="AF46" s="604" t="str">
        <f t="shared" si="4"/>
        <v/>
      </c>
      <c r="AG46" s="605" t="s">
        <v>204</v>
      </c>
      <c r="AH46" s="606" t="str">
        <f t="shared" si="5"/>
        <v/>
      </c>
    </row>
    <row r="47" spans="1:34" ht="36.75" customHeight="1">
      <c r="A47" s="589">
        <f t="shared" si="6"/>
        <v>36</v>
      </c>
      <c r="B47" s="590" t="str">
        <f>IF(①基本情報入力シート!C63="","",①基本情報入力シート!C63)</f>
        <v/>
      </c>
      <c r="C47" s="591" t="str">
        <f>IF(①基本情報入力シート!D63="","",①基本情報入力シート!D63)</f>
        <v/>
      </c>
      <c r="D47" s="592" t="str">
        <f>IF(①基本情報入力シート!E63="","",①基本情報入力シート!E63)</f>
        <v/>
      </c>
      <c r="E47" s="592" t="str">
        <f>IF(①基本情報入力シート!F63="","",①基本情報入力シート!F63)</f>
        <v/>
      </c>
      <c r="F47" s="592" t="str">
        <f>IF(①基本情報入力シート!G63="","",①基本情報入力シート!G63)</f>
        <v/>
      </c>
      <c r="G47" s="592" t="str">
        <f>IF(①基本情報入力シート!H63="","",①基本情報入力シート!H63)</f>
        <v/>
      </c>
      <c r="H47" s="592" t="str">
        <f>IF(①基本情報入力シート!I63="","",①基本情報入力シート!I63)</f>
        <v/>
      </c>
      <c r="I47" s="592" t="str">
        <f>IF(①基本情報入力シート!J63="","",①基本情報入力シート!J63)</f>
        <v/>
      </c>
      <c r="J47" s="592" t="str">
        <f>IF(①基本情報入力シート!K63="","",①基本情報入力シート!K63)</f>
        <v/>
      </c>
      <c r="K47" s="593" t="str">
        <f>IF(①基本情報入力シート!L63="","",①基本情報入力シート!L63)</f>
        <v/>
      </c>
      <c r="L47" s="594" t="str">
        <f>IF(①基本情報入力シート!M63="","",①基本情報入力シート!M63)</f>
        <v/>
      </c>
      <c r="M47" s="594" t="str">
        <f>IF(①基本情報入力シート!R63="","",①基本情報入力シート!R63)</f>
        <v/>
      </c>
      <c r="N47" s="594" t="str">
        <f>IF(①基本情報入力シート!W63="","",①基本情報入力シート!W63)</f>
        <v/>
      </c>
      <c r="O47" s="589" t="str">
        <f>IF(①基本情報入力シート!X63="","",①基本情報入力シート!X63)</f>
        <v/>
      </c>
      <c r="P47" s="595" t="str">
        <f>IF(①基本情報入力シート!Y63="","",①基本情報入力シート!Y63)</f>
        <v/>
      </c>
      <c r="Q47" s="596" t="str">
        <f>IF(①基本情報入力シート!Z63="","",①基本情報入力シート!Z63)</f>
        <v/>
      </c>
      <c r="R47" s="597" t="str">
        <f>IF(①基本情報入力シート!AA63="","",①基本情報入力シート!AA63)</f>
        <v/>
      </c>
      <c r="S47" s="598"/>
      <c r="T47" s="599"/>
      <c r="U47" s="600" t="str">
        <f>IF(P47="","",VLOOKUP(P47,【参考】数式用!$A$5:$I$38,MATCH(T47,【参考】数式用!$C$4:$G$4,0)+2,0))</f>
        <v/>
      </c>
      <c r="V47" s="234" t="s">
        <v>199</v>
      </c>
      <c r="W47" s="601"/>
      <c r="X47" s="231" t="s">
        <v>200</v>
      </c>
      <c r="Y47" s="601"/>
      <c r="Z47" s="383" t="s">
        <v>201</v>
      </c>
      <c r="AA47" s="602"/>
      <c r="AB47" s="231" t="s">
        <v>200</v>
      </c>
      <c r="AC47" s="602"/>
      <c r="AD47" s="231" t="s">
        <v>202</v>
      </c>
      <c r="AE47" s="603" t="s">
        <v>203</v>
      </c>
      <c r="AF47" s="604" t="str">
        <f t="shared" si="4"/>
        <v/>
      </c>
      <c r="AG47" s="605" t="s">
        <v>204</v>
      </c>
      <c r="AH47" s="606" t="str">
        <f t="shared" si="5"/>
        <v/>
      </c>
    </row>
    <row r="48" spans="1:34" ht="36.75" customHeight="1">
      <c r="A48" s="589">
        <f t="shared" si="6"/>
        <v>37</v>
      </c>
      <c r="B48" s="590" t="str">
        <f>IF(①基本情報入力シート!C64="","",①基本情報入力シート!C64)</f>
        <v/>
      </c>
      <c r="C48" s="591" t="str">
        <f>IF(①基本情報入力シート!D64="","",①基本情報入力シート!D64)</f>
        <v/>
      </c>
      <c r="D48" s="592" t="str">
        <f>IF(①基本情報入力シート!E64="","",①基本情報入力シート!E64)</f>
        <v/>
      </c>
      <c r="E48" s="592" t="str">
        <f>IF(①基本情報入力シート!F64="","",①基本情報入力シート!F64)</f>
        <v/>
      </c>
      <c r="F48" s="592" t="str">
        <f>IF(①基本情報入力シート!G64="","",①基本情報入力シート!G64)</f>
        <v/>
      </c>
      <c r="G48" s="592" t="str">
        <f>IF(①基本情報入力シート!H64="","",①基本情報入力シート!H64)</f>
        <v/>
      </c>
      <c r="H48" s="592" t="str">
        <f>IF(①基本情報入力シート!I64="","",①基本情報入力シート!I64)</f>
        <v/>
      </c>
      <c r="I48" s="592" t="str">
        <f>IF(①基本情報入力シート!J64="","",①基本情報入力シート!J64)</f>
        <v/>
      </c>
      <c r="J48" s="592" t="str">
        <f>IF(①基本情報入力シート!K64="","",①基本情報入力シート!K64)</f>
        <v/>
      </c>
      <c r="K48" s="593" t="str">
        <f>IF(①基本情報入力シート!L64="","",①基本情報入力シート!L64)</f>
        <v/>
      </c>
      <c r="L48" s="594" t="str">
        <f>IF(①基本情報入力シート!M64="","",①基本情報入力シート!M64)</f>
        <v/>
      </c>
      <c r="M48" s="594" t="str">
        <f>IF(①基本情報入力シート!R64="","",①基本情報入力シート!R64)</f>
        <v/>
      </c>
      <c r="N48" s="594" t="str">
        <f>IF(①基本情報入力シート!W64="","",①基本情報入力シート!W64)</f>
        <v/>
      </c>
      <c r="O48" s="589" t="str">
        <f>IF(①基本情報入力シート!X64="","",①基本情報入力シート!X64)</f>
        <v/>
      </c>
      <c r="P48" s="595" t="str">
        <f>IF(①基本情報入力シート!Y64="","",①基本情報入力シート!Y64)</f>
        <v/>
      </c>
      <c r="Q48" s="596" t="str">
        <f>IF(①基本情報入力シート!Z64="","",①基本情報入力シート!Z64)</f>
        <v/>
      </c>
      <c r="R48" s="597" t="str">
        <f>IF(①基本情報入力シート!AA64="","",①基本情報入力シート!AA64)</f>
        <v/>
      </c>
      <c r="S48" s="598"/>
      <c r="T48" s="599"/>
      <c r="U48" s="600" t="str">
        <f>IF(P48="","",VLOOKUP(P48,【参考】数式用!$A$5:$I$38,MATCH(T48,【参考】数式用!$C$4:$G$4,0)+2,0))</f>
        <v/>
      </c>
      <c r="V48" s="234" t="s">
        <v>199</v>
      </c>
      <c r="W48" s="601"/>
      <c r="X48" s="231" t="s">
        <v>200</v>
      </c>
      <c r="Y48" s="601"/>
      <c r="Z48" s="383" t="s">
        <v>201</v>
      </c>
      <c r="AA48" s="602"/>
      <c r="AB48" s="231" t="s">
        <v>200</v>
      </c>
      <c r="AC48" s="602"/>
      <c r="AD48" s="231" t="s">
        <v>202</v>
      </c>
      <c r="AE48" s="603" t="s">
        <v>203</v>
      </c>
      <c r="AF48" s="604" t="str">
        <f t="shared" si="4"/>
        <v/>
      </c>
      <c r="AG48" s="605" t="s">
        <v>204</v>
      </c>
      <c r="AH48" s="606" t="str">
        <f t="shared" si="5"/>
        <v/>
      </c>
    </row>
    <row r="49" spans="1:34" ht="36.75" customHeight="1">
      <c r="A49" s="589">
        <f t="shared" si="6"/>
        <v>38</v>
      </c>
      <c r="B49" s="590" t="str">
        <f>IF(①基本情報入力シート!C65="","",①基本情報入力シート!C65)</f>
        <v/>
      </c>
      <c r="C49" s="591" t="str">
        <f>IF(①基本情報入力シート!D65="","",①基本情報入力シート!D65)</f>
        <v/>
      </c>
      <c r="D49" s="592" t="str">
        <f>IF(①基本情報入力シート!E65="","",①基本情報入力シート!E65)</f>
        <v/>
      </c>
      <c r="E49" s="592" t="str">
        <f>IF(①基本情報入力シート!F65="","",①基本情報入力シート!F65)</f>
        <v/>
      </c>
      <c r="F49" s="592" t="str">
        <f>IF(①基本情報入力シート!G65="","",①基本情報入力シート!G65)</f>
        <v/>
      </c>
      <c r="G49" s="592" t="str">
        <f>IF(①基本情報入力シート!H65="","",①基本情報入力シート!H65)</f>
        <v/>
      </c>
      <c r="H49" s="592" t="str">
        <f>IF(①基本情報入力シート!I65="","",①基本情報入力シート!I65)</f>
        <v/>
      </c>
      <c r="I49" s="592" t="str">
        <f>IF(①基本情報入力シート!J65="","",①基本情報入力シート!J65)</f>
        <v/>
      </c>
      <c r="J49" s="592" t="str">
        <f>IF(①基本情報入力シート!K65="","",①基本情報入力シート!K65)</f>
        <v/>
      </c>
      <c r="K49" s="593" t="str">
        <f>IF(①基本情報入力シート!L65="","",①基本情報入力シート!L65)</f>
        <v/>
      </c>
      <c r="L49" s="594" t="str">
        <f>IF(①基本情報入力シート!M65="","",①基本情報入力シート!M65)</f>
        <v/>
      </c>
      <c r="M49" s="594" t="str">
        <f>IF(①基本情報入力シート!R65="","",①基本情報入力シート!R65)</f>
        <v/>
      </c>
      <c r="N49" s="594" t="str">
        <f>IF(①基本情報入力シート!W65="","",①基本情報入力シート!W65)</f>
        <v/>
      </c>
      <c r="O49" s="589" t="str">
        <f>IF(①基本情報入力シート!X65="","",①基本情報入力シート!X65)</f>
        <v/>
      </c>
      <c r="P49" s="595" t="str">
        <f>IF(①基本情報入力シート!Y65="","",①基本情報入力シート!Y65)</f>
        <v/>
      </c>
      <c r="Q49" s="596" t="str">
        <f>IF(①基本情報入力シート!Z65="","",①基本情報入力シート!Z65)</f>
        <v/>
      </c>
      <c r="R49" s="597" t="str">
        <f>IF(①基本情報入力シート!AA65="","",①基本情報入力シート!AA65)</f>
        <v/>
      </c>
      <c r="S49" s="598"/>
      <c r="T49" s="599"/>
      <c r="U49" s="600" t="str">
        <f>IF(P49="","",VLOOKUP(P49,【参考】数式用!$A$5:$I$38,MATCH(T49,【参考】数式用!$C$4:$G$4,0)+2,0))</f>
        <v/>
      </c>
      <c r="V49" s="234" t="s">
        <v>199</v>
      </c>
      <c r="W49" s="601"/>
      <c r="X49" s="231" t="s">
        <v>200</v>
      </c>
      <c r="Y49" s="601"/>
      <c r="Z49" s="383" t="s">
        <v>201</v>
      </c>
      <c r="AA49" s="602"/>
      <c r="AB49" s="231" t="s">
        <v>200</v>
      </c>
      <c r="AC49" s="602"/>
      <c r="AD49" s="231" t="s">
        <v>202</v>
      </c>
      <c r="AE49" s="603" t="s">
        <v>203</v>
      </c>
      <c r="AF49" s="604" t="str">
        <f t="shared" si="4"/>
        <v/>
      </c>
      <c r="AG49" s="605" t="s">
        <v>204</v>
      </c>
      <c r="AH49" s="606" t="str">
        <f t="shared" si="5"/>
        <v/>
      </c>
    </row>
    <row r="50" spans="1:34" ht="36.75" customHeight="1">
      <c r="A50" s="589">
        <f t="shared" si="6"/>
        <v>39</v>
      </c>
      <c r="B50" s="590" t="str">
        <f>IF(①基本情報入力シート!C66="","",①基本情報入力シート!C66)</f>
        <v/>
      </c>
      <c r="C50" s="591" t="str">
        <f>IF(①基本情報入力シート!D66="","",①基本情報入力シート!D66)</f>
        <v/>
      </c>
      <c r="D50" s="592" t="str">
        <f>IF(①基本情報入力シート!E66="","",①基本情報入力シート!E66)</f>
        <v/>
      </c>
      <c r="E50" s="592" t="str">
        <f>IF(①基本情報入力シート!F66="","",①基本情報入力シート!F66)</f>
        <v/>
      </c>
      <c r="F50" s="592" t="str">
        <f>IF(①基本情報入力シート!G66="","",①基本情報入力シート!G66)</f>
        <v/>
      </c>
      <c r="G50" s="592" t="str">
        <f>IF(①基本情報入力シート!H66="","",①基本情報入力シート!H66)</f>
        <v/>
      </c>
      <c r="H50" s="592" t="str">
        <f>IF(①基本情報入力シート!I66="","",①基本情報入力シート!I66)</f>
        <v/>
      </c>
      <c r="I50" s="592" t="str">
        <f>IF(①基本情報入力シート!J66="","",①基本情報入力シート!J66)</f>
        <v/>
      </c>
      <c r="J50" s="592" t="str">
        <f>IF(①基本情報入力シート!K66="","",①基本情報入力シート!K66)</f>
        <v/>
      </c>
      <c r="K50" s="593" t="str">
        <f>IF(①基本情報入力シート!L66="","",①基本情報入力シート!L66)</f>
        <v/>
      </c>
      <c r="L50" s="594" t="str">
        <f>IF(①基本情報入力シート!M66="","",①基本情報入力シート!M66)</f>
        <v/>
      </c>
      <c r="M50" s="594" t="str">
        <f>IF(①基本情報入力シート!R66="","",①基本情報入力シート!R66)</f>
        <v/>
      </c>
      <c r="N50" s="594" t="str">
        <f>IF(①基本情報入力シート!W66="","",①基本情報入力シート!W66)</f>
        <v/>
      </c>
      <c r="O50" s="589" t="str">
        <f>IF(①基本情報入力シート!X66="","",①基本情報入力シート!X66)</f>
        <v/>
      </c>
      <c r="P50" s="595" t="str">
        <f>IF(①基本情報入力シート!Y66="","",①基本情報入力シート!Y66)</f>
        <v/>
      </c>
      <c r="Q50" s="596" t="str">
        <f>IF(①基本情報入力シート!Z66="","",①基本情報入力シート!Z66)</f>
        <v/>
      </c>
      <c r="R50" s="597" t="str">
        <f>IF(①基本情報入力シート!AA66="","",①基本情報入力シート!AA66)</f>
        <v/>
      </c>
      <c r="S50" s="598"/>
      <c r="T50" s="599"/>
      <c r="U50" s="600" t="str">
        <f>IF(P50="","",VLOOKUP(P50,【参考】数式用!$A$5:$I$38,MATCH(T50,【参考】数式用!$C$4:$G$4,0)+2,0))</f>
        <v/>
      </c>
      <c r="V50" s="234" t="s">
        <v>199</v>
      </c>
      <c r="W50" s="601"/>
      <c r="X50" s="231" t="s">
        <v>200</v>
      </c>
      <c r="Y50" s="601"/>
      <c r="Z50" s="383" t="s">
        <v>201</v>
      </c>
      <c r="AA50" s="602"/>
      <c r="AB50" s="231" t="s">
        <v>200</v>
      </c>
      <c r="AC50" s="602"/>
      <c r="AD50" s="231" t="s">
        <v>202</v>
      </c>
      <c r="AE50" s="603" t="s">
        <v>203</v>
      </c>
      <c r="AF50" s="604" t="str">
        <f t="shared" si="4"/>
        <v/>
      </c>
      <c r="AG50" s="605" t="s">
        <v>204</v>
      </c>
      <c r="AH50" s="606" t="str">
        <f t="shared" si="5"/>
        <v/>
      </c>
    </row>
    <row r="51" spans="1:34" ht="36.75" customHeight="1">
      <c r="A51" s="589">
        <f t="shared" si="6"/>
        <v>40</v>
      </c>
      <c r="B51" s="590" t="str">
        <f>IF(①基本情報入力シート!C67="","",①基本情報入力シート!C67)</f>
        <v/>
      </c>
      <c r="C51" s="591" t="str">
        <f>IF(①基本情報入力シート!D67="","",①基本情報入力シート!D67)</f>
        <v/>
      </c>
      <c r="D51" s="592" t="str">
        <f>IF(①基本情報入力シート!E67="","",①基本情報入力シート!E67)</f>
        <v/>
      </c>
      <c r="E51" s="592" t="str">
        <f>IF(①基本情報入力シート!F67="","",①基本情報入力シート!F67)</f>
        <v/>
      </c>
      <c r="F51" s="592" t="str">
        <f>IF(①基本情報入力シート!G67="","",①基本情報入力シート!G67)</f>
        <v/>
      </c>
      <c r="G51" s="592" t="str">
        <f>IF(①基本情報入力シート!H67="","",①基本情報入力シート!H67)</f>
        <v/>
      </c>
      <c r="H51" s="592" t="str">
        <f>IF(①基本情報入力シート!I67="","",①基本情報入力シート!I67)</f>
        <v/>
      </c>
      <c r="I51" s="592" t="str">
        <f>IF(①基本情報入力シート!J67="","",①基本情報入力シート!J67)</f>
        <v/>
      </c>
      <c r="J51" s="592" t="str">
        <f>IF(①基本情報入力シート!K67="","",①基本情報入力シート!K67)</f>
        <v/>
      </c>
      <c r="K51" s="593" t="str">
        <f>IF(①基本情報入力シート!L67="","",①基本情報入力シート!L67)</f>
        <v/>
      </c>
      <c r="L51" s="594" t="str">
        <f>IF(①基本情報入力シート!M67="","",①基本情報入力シート!M67)</f>
        <v/>
      </c>
      <c r="M51" s="594" t="str">
        <f>IF(①基本情報入力シート!R67="","",①基本情報入力シート!R67)</f>
        <v/>
      </c>
      <c r="N51" s="594" t="str">
        <f>IF(①基本情報入力シート!W67="","",①基本情報入力シート!W67)</f>
        <v/>
      </c>
      <c r="O51" s="589" t="str">
        <f>IF(①基本情報入力シート!X67="","",①基本情報入力シート!X67)</f>
        <v/>
      </c>
      <c r="P51" s="595" t="str">
        <f>IF(①基本情報入力シート!Y67="","",①基本情報入力シート!Y67)</f>
        <v/>
      </c>
      <c r="Q51" s="596" t="str">
        <f>IF(①基本情報入力シート!Z67="","",①基本情報入力シート!Z67)</f>
        <v/>
      </c>
      <c r="R51" s="597" t="str">
        <f>IF(①基本情報入力シート!AA67="","",①基本情報入力シート!AA67)</f>
        <v/>
      </c>
      <c r="S51" s="598"/>
      <c r="T51" s="599"/>
      <c r="U51" s="600" t="str">
        <f>IF(P51="","",VLOOKUP(P51,【参考】数式用!$A$5:$I$38,MATCH(T51,【参考】数式用!$C$4:$G$4,0)+2,0))</f>
        <v/>
      </c>
      <c r="V51" s="234" t="s">
        <v>199</v>
      </c>
      <c r="W51" s="601"/>
      <c r="X51" s="231" t="s">
        <v>200</v>
      </c>
      <c r="Y51" s="601"/>
      <c r="Z51" s="383" t="s">
        <v>201</v>
      </c>
      <c r="AA51" s="602"/>
      <c r="AB51" s="231" t="s">
        <v>200</v>
      </c>
      <c r="AC51" s="602"/>
      <c r="AD51" s="231" t="s">
        <v>202</v>
      </c>
      <c r="AE51" s="603" t="s">
        <v>203</v>
      </c>
      <c r="AF51" s="604" t="str">
        <f t="shared" si="4"/>
        <v/>
      </c>
      <c r="AG51" s="607" t="s">
        <v>204</v>
      </c>
      <c r="AH51" s="606" t="str">
        <f t="shared" si="5"/>
        <v/>
      </c>
    </row>
    <row r="52" spans="1:34" ht="36.75" customHeight="1">
      <c r="A52" s="589">
        <f t="shared" si="6"/>
        <v>41</v>
      </c>
      <c r="B52" s="590" t="str">
        <f>IF(①基本情報入力シート!C68="","",①基本情報入力シート!C68)</f>
        <v/>
      </c>
      <c r="C52" s="591" t="str">
        <f>IF(①基本情報入力シート!D68="","",①基本情報入力シート!D68)</f>
        <v/>
      </c>
      <c r="D52" s="592" t="str">
        <f>IF(①基本情報入力シート!E68="","",①基本情報入力シート!E68)</f>
        <v/>
      </c>
      <c r="E52" s="592" t="str">
        <f>IF(①基本情報入力シート!F68="","",①基本情報入力シート!F68)</f>
        <v/>
      </c>
      <c r="F52" s="592" t="str">
        <f>IF(①基本情報入力シート!G68="","",①基本情報入力シート!G68)</f>
        <v/>
      </c>
      <c r="G52" s="592" t="str">
        <f>IF(①基本情報入力シート!H68="","",①基本情報入力シート!H68)</f>
        <v/>
      </c>
      <c r="H52" s="592" t="str">
        <f>IF(①基本情報入力シート!I68="","",①基本情報入力シート!I68)</f>
        <v/>
      </c>
      <c r="I52" s="592" t="str">
        <f>IF(①基本情報入力シート!J68="","",①基本情報入力シート!J68)</f>
        <v/>
      </c>
      <c r="J52" s="592" t="str">
        <f>IF(①基本情報入力シート!K68="","",①基本情報入力シート!K68)</f>
        <v/>
      </c>
      <c r="K52" s="593" t="str">
        <f>IF(①基本情報入力シート!L68="","",①基本情報入力シート!L68)</f>
        <v/>
      </c>
      <c r="L52" s="594" t="str">
        <f>IF(①基本情報入力シート!M68="","",①基本情報入力シート!M68)</f>
        <v/>
      </c>
      <c r="M52" s="594" t="str">
        <f>IF(①基本情報入力シート!R68="","",①基本情報入力シート!R68)</f>
        <v/>
      </c>
      <c r="N52" s="594" t="str">
        <f>IF(①基本情報入力シート!W68="","",①基本情報入力シート!W68)</f>
        <v/>
      </c>
      <c r="O52" s="589" t="str">
        <f>IF(①基本情報入力シート!X68="","",①基本情報入力シート!X68)</f>
        <v/>
      </c>
      <c r="P52" s="595" t="str">
        <f>IF(①基本情報入力シート!Y68="","",①基本情報入力シート!Y68)</f>
        <v/>
      </c>
      <c r="Q52" s="596" t="str">
        <f>IF(①基本情報入力シート!Z68="","",①基本情報入力シート!Z68)</f>
        <v/>
      </c>
      <c r="R52" s="597" t="str">
        <f>IF(①基本情報入力シート!AA68="","",①基本情報入力シート!AA68)</f>
        <v/>
      </c>
      <c r="S52" s="598"/>
      <c r="T52" s="599"/>
      <c r="U52" s="600" t="str">
        <f>IF(P52="","",VLOOKUP(P52,【参考】数式用!$A$5:$I$38,MATCH(T52,【参考】数式用!$C$4:$G$4,0)+2,0))</f>
        <v/>
      </c>
      <c r="V52" s="234" t="s">
        <v>199</v>
      </c>
      <c r="W52" s="601"/>
      <c r="X52" s="231" t="s">
        <v>200</v>
      </c>
      <c r="Y52" s="601"/>
      <c r="Z52" s="383" t="s">
        <v>201</v>
      </c>
      <c r="AA52" s="602"/>
      <c r="AB52" s="231" t="s">
        <v>200</v>
      </c>
      <c r="AC52" s="602"/>
      <c r="AD52" s="231" t="s">
        <v>202</v>
      </c>
      <c r="AE52" s="603" t="s">
        <v>203</v>
      </c>
      <c r="AF52" s="604" t="str">
        <f t="shared" si="4"/>
        <v/>
      </c>
      <c r="AG52" s="607" t="s">
        <v>204</v>
      </c>
      <c r="AH52" s="606" t="str">
        <f t="shared" si="5"/>
        <v/>
      </c>
    </row>
    <row r="53" spans="1:34" ht="36.75" customHeight="1">
      <c r="A53" s="589">
        <f t="shared" si="6"/>
        <v>42</v>
      </c>
      <c r="B53" s="590" t="str">
        <f>IF(①基本情報入力シート!C69="","",①基本情報入力シート!C69)</f>
        <v/>
      </c>
      <c r="C53" s="591" t="str">
        <f>IF(①基本情報入力シート!D69="","",①基本情報入力シート!D69)</f>
        <v/>
      </c>
      <c r="D53" s="592" t="str">
        <f>IF(①基本情報入力シート!E69="","",①基本情報入力シート!E69)</f>
        <v/>
      </c>
      <c r="E53" s="592" t="str">
        <f>IF(①基本情報入力シート!F69="","",①基本情報入力シート!F69)</f>
        <v/>
      </c>
      <c r="F53" s="592" t="str">
        <f>IF(①基本情報入力シート!G69="","",①基本情報入力シート!G69)</f>
        <v/>
      </c>
      <c r="G53" s="592" t="str">
        <f>IF(①基本情報入力シート!H69="","",①基本情報入力シート!H69)</f>
        <v/>
      </c>
      <c r="H53" s="592" t="str">
        <f>IF(①基本情報入力シート!I69="","",①基本情報入力シート!I69)</f>
        <v/>
      </c>
      <c r="I53" s="592" t="str">
        <f>IF(①基本情報入力シート!J69="","",①基本情報入力シート!J69)</f>
        <v/>
      </c>
      <c r="J53" s="592" t="str">
        <f>IF(①基本情報入力シート!K69="","",①基本情報入力シート!K69)</f>
        <v/>
      </c>
      <c r="K53" s="593" t="str">
        <f>IF(①基本情報入力シート!L69="","",①基本情報入力シート!L69)</f>
        <v/>
      </c>
      <c r="L53" s="594" t="str">
        <f>IF(①基本情報入力シート!M69="","",①基本情報入力シート!M69)</f>
        <v/>
      </c>
      <c r="M53" s="594" t="str">
        <f>IF(①基本情報入力シート!R69="","",①基本情報入力シート!R69)</f>
        <v/>
      </c>
      <c r="N53" s="594" t="str">
        <f>IF(①基本情報入力シート!W69="","",①基本情報入力シート!W69)</f>
        <v/>
      </c>
      <c r="O53" s="589" t="str">
        <f>IF(①基本情報入力シート!X69="","",①基本情報入力シート!X69)</f>
        <v/>
      </c>
      <c r="P53" s="595" t="str">
        <f>IF(①基本情報入力シート!Y69="","",①基本情報入力シート!Y69)</f>
        <v/>
      </c>
      <c r="Q53" s="596" t="str">
        <f>IF(①基本情報入力シート!Z69="","",①基本情報入力シート!Z69)</f>
        <v/>
      </c>
      <c r="R53" s="597" t="str">
        <f>IF(①基本情報入力シート!AA69="","",①基本情報入力シート!AA69)</f>
        <v/>
      </c>
      <c r="S53" s="598"/>
      <c r="T53" s="599"/>
      <c r="U53" s="600" t="str">
        <f>IF(P53="","",VLOOKUP(P53,【参考】数式用!$A$5:$I$38,MATCH(T53,【参考】数式用!$C$4:$G$4,0)+2,0))</f>
        <v/>
      </c>
      <c r="V53" s="234" t="s">
        <v>199</v>
      </c>
      <c r="W53" s="601"/>
      <c r="X53" s="231" t="s">
        <v>200</v>
      </c>
      <c r="Y53" s="601"/>
      <c r="Z53" s="383" t="s">
        <v>201</v>
      </c>
      <c r="AA53" s="602"/>
      <c r="AB53" s="231" t="s">
        <v>200</v>
      </c>
      <c r="AC53" s="602"/>
      <c r="AD53" s="231" t="s">
        <v>202</v>
      </c>
      <c r="AE53" s="603" t="s">
        <v>203</v>
      </c>
      <c r="AF53" s="604" t="str">
        <f t="shared" si="4"/>
        <v/>
      </c>
      <c r="AG53" s="607" t="s">
        <v>204</v>
      </c>
      <c r="AH53" s="606" t="str">
        <f t="shared" si="5"/>
        <v/>
      </c>
    </row>
    <row r="54" spans="1:34" ht="36.75" customHeight="1">
      <c r="A54" s="589">
        <f t="shared" si="6"/>
        <v>43</v>
      </c>
      <c r="B54" s="590" t="str">
        <f>IF(①基本情報入力シート!C70="","",①基本情報入力シート!C70)</f>
        <v/>
      </c>
      <c r="C54" s="591" t="str">
        <f>IF(①基本情報入力シート!D70="","",①基本情報入力シート!D70)</f>
        <v/>
      </c>
      <c r="D54" s="592" t="str">
        <f>IF(①基本情報入力シート!E70="","",①基本情報入力シート!E70)</f>
        <v/>
      </c>
      <c r="E54" s="592" t="str">
        <f>IF(①基本情報入力シート!F70="","",①基本情報入力シート!F70)</f>
        <v/>
      </c>
      <c r="F54" s="592" t="str">
        <f>IF(①基本情報入力シート!G70="","",①基本情報入力シート!G70)</f>
        <v/>
      </c>
      <c r="G54" s="592" t="str">
        <f>IF(①基本情報入力シート!H70="","",①基本情報入力シート!H70)</f>
        <v/>
      </c>
      <c r="H54" s="592" t="str">
        <f>IF(①基本情報入力シート!I70="","",①基本情報入力シート!I70)</f>
        <v/>
      </c>
      <c r="I54" s="592" t="str">
        <f>IF(①基本情報入力シート!J70="","",①基本情報入力シート!J70)</f>
        <v/>
      </c>
      <c r="J54" s="592" t="str">
        <f>IF(①基本情報入力シート!K70="","",①基本情報入力シート!K70)</f>
        <v/>
      </c>
      <c r="K54" s="593" t="str">
        <f>IF(①基本情報入力シート!L70="","",①基本情報入力シート!L70)</f>
        <v/>
      </c>
      <c r="L54" s="594" t="str">
        <f>IF(①基本情報入力シート!M70="","",①基本情報入力シート!M70)</f>
        <v/>
      </c>
      <c r="M54" s="594" t="str">
        <f>IF(①基本情報入力シート!R70="","",①基本情報入力シート!R70)</f>
        <v/>
      </c>
      <c r="N54" s="594" t="str">
        <f>IF(①基本情報入力シート!W70="","",①基本情報入力シート!W70)</f>
        <v/>
      </c>
      <c r="O54" s="589" t="str">
        <f>IF(①基本情報入力シート!X70="","",①基本情報入力シート!X70)</f>
        <v/>
      </c>
      <c r="P54" s="595" t="str">
        <f>IF(①基本情報入力シート!Y70="","",①基本情報入力シート!Y70)</f>
        <v/>
      </c>
      <c r="Q54" s="596" t="str">
        <f>IF(①基本情報入力シート!Z70="","",①基本情報入力シート!Z70)</f>
        <v/>
      </c>
      <c r="R54" s="597" t="str">
        <f>IF(①基本情報入力シート!AA70="","",①基本情報入力シート!AA70)</f>
        <v/>
      </c>
      <c r="S54" s="598"/>
      <c r="T54" s="599"/>
      <c r="U54" s="600" t="str">
        <f>IF(P54="","",VLOOKUP(P54,【参考】数式用!$A$5:$I$38,MATCH(T54,【参考】数式用!$C$4:$G$4,0)+2,0))</f>
        <v/>
      </c>
      <c r="V54" s="234" t="s">
        <v>199</v>
      </c>
      <c r="W54" s="601"/>
      <c r="X54" s="231" t="s">
        <v>200</v>
      </c>
      <c r="Y54" s="601"/>
      <c r="Z54" s="383" t="s">
        <v>201</v>
      </c>
      <c r="AA54" s="602"/>
      <c r="AB54" s="231" t="s">
        <v>200</v>
      </c>
      <c r="AC54" s="602"/>
      <c r="AD54" s="231" t="s">
        <v>202</v>
      </c>
      <c r="AE54" s="603" t="s">
        <v>203</v>
      </c>
      <c r="AF54" s="604" t="str">
        <f t="shared" si="4"/>
        <v/>
      </c>
      <c r="AG54" s="607" t="s">
        <v>204</v>
      </c>
      <c r="AH54" s="606" t="str">
        <f t="shared" si="5"/>
        <v/>
      </c>
    </row>
    <row r="55" spans="1:34" ht="36.75" customHeight="1">
      <c r="A55" s="589">
        <f t="shared" si="6"/>
        <v>44</v>
      </c>
      <c r="B55" s="590" t="str">
        <f>IF(①基本情報入力シート!C71="","",①基本情報入力シート!C71)</f>
        <v/>
      </c>
      <c r="C55" s="591" t="str">
        <f>IF(①基本情報入力シート!D71="","",①基本情報入力シート!D71)</f>
        <v/>
      </c>
      <c r="D55" s="592" t="str">
        <f>IF(①基本情報入力シート!E71="","",①基本情報入力シート!E71)</f>
        <v/>
      </c>
      <c r="E55" s="592" t="str">
        <f>IF(①基本情報入力シート!F71="","",①基本情報入力シート!F71)</f>
        <v/>
      </c>
      <c r="F55" s="592" t="str">
        <f>IF(①基本情報入力シート!G71="","",①基本情報入力シート!G71)</f>
        <v/>
      </c>
      <c r="G55" s="592" t="str">
        <f>IF(①基本情報入力シート!H71="","",①基本情報入力シート!H71)</f>
        <v/>
      </c>
      <c r="H55" s="592" t="str">
        <f>IF(①基本情報入力シート!I71="","",①基本情報入力シート!I71)</f>
        <v/>
      </c>
      <c r="I55" s="592" t="str">
        <f>IF(①基本情報入力シート!J71="","",①基本情報入力シート!J71)</f>
        <v/>
      </c>
      <c r="J55" s="592" t="str">
        <f>IF(①基本情報入力シート!K71="","",①基本情報入力シート!K71)</f>
        <v/>
      </c>
      <c r="K55" s="593" t="str">
        <f>IF(①基本情報入力シート!L71="","",①基本情報入力シート!L71)</f>
        <v/>
      </c>
      <c r="L55" s="594" t="str">
        <f>IF(①基本情報入力シート!M71="","",①基本情報入力シート!M71)</f>
        <v/>
      </c>
      <c r="M55" s="594" t="str">
        <f>IF(①基本情報入力シート!R71="","",①基本情報入力シート!R71)</f>
        <v/>
      </c>
      <c r="N55" s="594" t="str">
        <f>IF(①基本情報入力シート!W71="","",①基本情報入力シート!W71)</f>
        <v/>
      </c>
      <c r="O55" s="589" t="str">
        <f>IF(①基本情報入力シート!X71="","",①基本情報入力シート!X71)</f>
        <v/>
      </c>
      <c r="P55" s="595" t="str">
        <f>IF(①基本情報入力シート!Y71="","",①基本情報入力シート!Y71)</f>
        <v/>
      </c>
      <c r="Q55" s="596" t="str">
        <f>IF(①基本情報入力シート!Z71="","",①基本情報入力シート!Z71)</f>
        <v/>
      </c>
      <c r="R55" s="597" t="str">
        <f>IF(①基本情報入力シート!AA71="","",①基本情報入力シート!AA71)</f>
        <v/>
      </c>
      <c r="S55" s="598"/>
      <c r="T55" s="599"/>
      <c r="U55" s="600" t="str">
        <f>IF(P55="","",VLOOKUP(P55,【参考】数式用!$A$5:$I$38,MATCH(T55,【参考】数式用!$C$4:$G$4,0)+2,0))</f>
        <v/>
      </c>
      <c r="V55" s="234" t="s">
        <v>199</v>
      </c>
      <c r="W55" s="601"/>
      <c r="X55" s="231" t="s">
        <v>200</v>
      </c>
      <c r="Y55" s="601"/>
      <c r="Z55" s="383" t="s">
        <v>201</v>
      </c>
      <c r="AA55" s="602"/>
      <c r="AB55" s="231" t="s">
        <v>200</v>
      </c>
      <c r="AC55" s="602"/>
      <c r="AD55" s="231" t="s">
        <v>202</v>
      </c>
      <c r="AE55" s="603" t="s">
        <v>203</v>
      </c>
      <c r="AF55" s="604" t="str">
        <f t="shared" si="4"/>
        <v/>
      </c>
      <c r="AG55" s="607" t="s">
        <v>204</v>
      </c>
      <c r="AH55" s="606" t="str">
        <f t="shared" si="5"/>
        <v/>
      </c>
    </row>
    <row r="56" spans="1:34" ht="36.75" customHeight="1">
      <c r="A56" s="589">
        <f t="shared" si="6"/>
        <v>45</v>
      </c>
      <c r="B56" s="590" t="str">
        <f>IF(①基本情報入力シート!C72="","",①基本情報入力シート!C72)</f>
        <v/>
      </c>
      <c r="C56" s="591" t="str">
        <f>IF(①基本情報入力シート!D72="","",①基本情報入力シート!D72)</f>
        <v/>
      </c>
      <c r="D56" s="592" t="str">
        <f>IF(①基本情報入力シート!E72="","",①基本情報入力シート!E72)</f>
        <v/>
      </c>
      <c r="E56" s="592" t="str">
        <f>IF(①基本情報入力シート!F72="","",①基本情報入力シート!F72)</f>
        <v/>
      </c>
      <c r="F56" s="592" t="str">
        <f>IF(①基本情報入力シート!G72="","",①基本情報入力シート!G72)</f>
        <v/>
      </c>
      <c r="G56" s="592" t="str">
        <f>IF(①基本情報入力シート!H72="","",①基本情報入力シート!H72)</f>
        <v/>
      </c>
      <c r="H56" s="592" t="str">
        <f>IF(①基本情報入力シート!I72="","",①基本情報入力シート!I72)</f>
        <v/>
      </c>
      <c r="I56" s="592" t="str">
        <f>IF(①基本情報入力シート!J72="","",①基本情報入力シート!J72)</f>
        <v/>
      </c>
      <c r="J56" s="592" t="str">
        <f>IF(①基本情報入力シート!K72="","",①基本情報入力シート!K72)</f>
        <v/>
      </c>
      <c r="K56" s="593" t="str">
        <f>IF(①基本情報入力シート!L72="","",①基本情報入力シート!L72)</f>
        <v/>
      </c>
      <c r="L56" s="594" t="str">
        <f>IF(①基本情報入力シート!M72="","",①基本情報入力シート!M72)</f>
        <v/>
      </c>
      <c r="M56" s="594" t="str">
        <f>IF(①基本情報入力シート!R72="","",①基本情報入力シート!R72)</f>
        <v/>
      </c>
      <c r="N56" s="594" t="str">
        <f>IF(①基本情報入力シート!W72="","",①基本情報入力シート!W72)</f>
        <v/>
      </c>
      <c r="O56" s="589" t="str">
        <f>IF(①基本情報入力シート!X72="","",①基本情報入力シート!X72)</f>
        <v/>
      </c>
      <c r="P56" s="595" t="str">
        <f>IF(①基本情報入力シート!Y72="","",①基本情報入力シート!Y72)</f>
        <v/>
      </c>
      <c r="Q56" s="596" t="str">
        <f>IF(①基本情報入力シート!Z72="","",①基本情報入力シート!Z72)</f>
        <v/>
      </c>
      <c r="R56" s="597" t="str">
        <f>IF(①基本情報入力シート!AA72="","",①基本情報入力シート!AA72)</f>
        <v/>
      </c>
      <c r="S56" s="598"/>
      <c r="T56" s="599"/>
      <c r="U56" s="600" t="str">
        <f>IF(P56="","",VLOOKUP(P56,【参考】数式用!$A$5:$I$38,MATCH(T56,【参考】数式用!$C$4:$G$4,0)+2,0))</f>
        <v/>
      </c>
      <c r="V56" s="234" t="s">
        <v>199</v>
      </c>
      <c r="W56" s="601"/>
      <c r="X56" s="231" t="s">
        <v>200</v>
      </c>
      <c r="Y56" s="601"/>
      <c r="Z56" s="383" t="s">
        <v>201</v>
      </c>
      <c r="AA56" s="602"/>
      <c r="AB56" s="231" t="s">
        <v>200</v>
      </c>
      <c r="AC56" s="602"/>
      <c r="AD56" s="231" t="s">
        <v>202</v>
      </c>
      <c r="AE56" s="603" t="s">
        <v>203</v>
      </c>
      <c r="AF56" s="604" t="str">
        <f t="shared" si="4"/>
        <v/>
      </c>
      <c r="AG56" s="607" t="s">
        <v>204</v>
      </c>
      <c r="AH56" s="606" t="str">
        <f t="shared" si="5"/>
        <v/>
      </c>
    </row>
    <row r="57" spans="1:34" ht="36.75" customHeight="1">
      <c r="A57" s="589">
        <f t="shared" si="6"/>
        <v>46</v>
      </c>
      <c r="B57" s="590" t="str">
        <f>IF(①基本情報入力シート!C73="","",①基本情報入力シート!C73)</f>
        <v/>
      </c>
      <c r="C57" s="591" t="str">
        <f>IF(①基本情報入力シート!D73="","",①基本情報入力シート!D73)</f>
        <v/>
      </c>
      <c r="D57" s="592" t="str">
        <f>IF(①基本情報入力シート!E73="","",①基本情報入力シート!E73)</f>
        <v/>
      </c>
      <c r="E57" s="592" t="str">
        <f>IF(①基本情報入力シート!F73="","",①基本情報入力シート!F73)</f>
        <v/>
      </c>
      <c r="F57" s="592" t="str">
        <f>IF(①基本情報入力シート!G73="","",①基本情報入力シート!G73)</f>
        <v/>
      </c>
      <c r="G57" s="592" t="str">
        <f>IF(①基本情報入力シート!H73="","",①基本情報入力シート!H73)</f>
        <v/>
      </c>
      <c r="H57" s="592" t="str">
        <f>IF(①基本情報入力シート!I73="","",①基本情報入力シート!I73)</f>
        <v/>
      </c>
      <c r="I57" s="592" t="str">
        <f>IF(①基本情報入力シート!J73="","",①基本情報入力シート!J73)</f>
        <v/>
      </c>
      <c r="J57" s="592" t="str">
        <f>IF(①基本情報入力シート!K73="","",①基本情報入力シート!K73)</f>
        <v/>
      </c>
      <c r="K57" s="593" t="str">
        <f>IF(①基本情報入力シート!L73="","",①基本情報入力シート!L73)</f>
        <v/>
      </c>
      <c r="L57" s="594" t="str">
        <f>IF(①基本情報入力シート!M73="","",①基本情報入力シート!M73)</f>
        <v/>
      </c>
      <c r="M57" s="594" t="str">
        <f>IF(①基本情報入力シート!R73="","",①基本情報入力シート!R73)</f>
        <v/>
      </c>
      <c r="N57" s="594" t="str">
        <f>IF(①基本情報入力シート!W73="","",①基本情報入力シート!W73)</f>
        <v/>
      </c>
      <c r="O57" s="589" t="str">
        <f>IF(①基本情報入力シート!X73="","",①基本情報入力シート!X73)</f>
        <v/>
      </c>
      <c r="P57" s="595" t="str">
        <f>IF(①基本情報入力シート!Y73="","",①基本情報入力シート!Y73)</f>
        <v/>
      </c>
      <c r="Q57" s="596" t="str">
        <f>IF(①基本情報入力シート!Z73="","",①基本情報入力シート!Z73)</f>
        <v/>
      </c>
      <c r="R57" s="597" t="str">
        <f>IF(①基本情報入力シート!AA73="","",①基本情報入力シート!AA73)</f>
        <v/>
      </c>
      <c r="S57" s="598"/>
      <c r="T57" s="599"/>
      <c r="U57" s="600" t="str">
        <f>IF(P57="","",VLOOKUP(P57,【参考】数式用!$A$5:$I$38,MATCH(T57,【参考】数式用!$C$4:$G$4,0)+2,0))</f>
        <v/>
      </c>
      <c r="V57" s="234" t="s">
        <v>199</v>
      </c>
      <c r="W57" s="601"/>
      <c r="X57" s="231" t="s">
        <v>200</v>
      </c>
      <c r="Y57" s="601"/>
      <c r="Z57" s="383" t="s">
        <v>201</v>
      </c>
      <c r="AA57" s="602"/>
      <c r="AB57" s="231" t="s">
        <v>200</v>
      </c>
      <c r="AC57" s="602"/>
      <c r="AD57" s="231" t="s">
        <v>202</v>
      </c>
      <c r="AE57" s="603" t="s">
        <v>203</v>
      </c>
      <c r="AF57" s="604" t="str">
        <f t="shared" si="4"/>
        <v/>
      </c>
      <c r="AG57" s="607" t="s">
        <v>204</v>
      </c>
      <c r="AH57" s="606" t="str">
        <f t="shared" si="5"/>
        <v/>
      </c>
    </row>
    <row r="58" spans="1:34" ht="36.75" customHeight="1">
      <c r="A58" s="589">
        <f t="shared" si="6"/>
        <v>47</v>
      </c>
      <c r="B58" s="590" t="str">
        <f>IF(①基本情報入力シート!C74="","",①基本情報入力シート!C74)</f>
        <v/>
      </c>
      <c r="C58" s="591" t="str">
        <f>IF(①基本情報入力シート!D74="","",①基本情報入力シート!D74)</f>
        <v/>
      </c>
      <c r="D58" s="592" t="str">
        <f>IF(①基本情報入力シート!E74="","",①基本情報入力シート!E74)</f>
        <v/>
      </c>
      <c r="E58" s="592" t="str">
        <f>IF(①基本情報入力シート!F74="","",①基本情報入力シート!F74)</f>
        <v/>
      </c>
      <c r="F58" s="592" t="str">
        <f>IF(①基本情報入力シート!G74="","",①基本情報入力シート!G74)</f>
        <v/>
      </c>
      <c r="G58" s="592" t="str">
        <f>IF(①基本情報入力シート!H74="","",①基本情報入力シート!H74)</f>
        <v/>
      </c>
      <c r="H58" s="592" t="str">
        <f>IF(①基本情報入力シート!I74="","",①基本情報入力シート!I74)</f>
        <v/>
      </c>
      <c r="I58" s="592" t="str">
        <f>IF(①基本情報入力シート!J74="","",①基本情報入力シート!J74)</f>
        <v/>
      </c>
      <c r="J58" s="592" t="str">
        <f>IF(①基本情報入力シート!K74="","",①基本情報入力シート!K74)</f>
        <v/>
      </c>
      <c r="K58" s="593" t="str">
        <f>IF(①基本情報入力シート!L74="","",①基本情報入力シート!L74)</f>
        <v/>
      </c>
      <c r="L58" s="594" t="str">
        <f>IF(①基本情報入力シート!M74="","",①基本情報入力シート!M74)</f>
        <v/>
      </c>
      <c r="M58" s="594" t="str">
        <f>IF(①基本情報入力シート!R74="","",①基本情報入力シート!R74)</f>
        <v/>
      </c>
      <c r="N58" s="594" t="str">
        <f>IF(①基本情報入力シート!W74="","",①基本情報入力シート!W74)</f>
        <v/>
      </c>
      <c r="O58" s="589" t="str">
        <f>IF(①基本情報入力シート!X74="","",①基本情報入力シート!X74)</f>
        <v/>
      </c>
      <c r="P58" s="595" t="str">
        <f>IF(①基本情報入力シート!Y74="","",①基本情報入力シート!Y74)</f>
        <v/>
      </c>
      <c r="Q58" s="596" t="str">
        <f>IF(①基本情報入力シート!Z74="","",①基本情報入力シート!Z74)</f>
        <v/>
      </c>
      <c r="R58" s="597" t="str">
        <f>IF(①基本情報入力シート!AA74="","",①基本情報入力シート!AA74)</f>
        <v/>
      </c>
      <c r="S58" s="598"/>
      <c r="T58" s="599"/>
      <c r="U58" s="600" t="str">
        <f>IF(P58="","",VLOOKUP(P58,【参考】数式用!$A$5:$I$38,MATCH(T58,【参考】数式用!$C$4:$G$4,0)+2,0))</f>
        <v/>
      </c>
      <c r="V58" s="234" t="s">
        <v>199</v>
      </c>
      <c r="W58" s="601"/>
      <c r="X58" s="231" t="s">
        <v>200</v>
      </c>
      <c r="Y58" s="601"/>
      <c r="Z58" s="383" t="s">
        <v>201</v>
      </c>
      <c r="AA58" s="602"/>
      <c r="AB58" s="231" t="s">
        <v>200</v>
      </c>
      <c r="AC58" s="602"/>
      <c r="AD58" s="231" t="s">
        <v>202</v>
      </c>
      <c r="AE58" s="603" t="s">
        <v>203</v>
      </c>
      <c r="AF58" s="604" t="str">
        <f t="shared" si="4"/>
        <v/>
      </c>
      <c r="AG58" s="607" t="s">
        <v>204</v>
      </c>
      <c r="AH58" s="606" t="str">
        <f t="shared" si="5"/>
        <v/>
      </c>
    </row>
    <row r="59" spans="1:34" ht="36.75" customHeight="1">
      <c r="A59" s="589">
        <f t="shared" si="6"/>
        <v>48</v>
      </c>
      <c r="B59" s="590" t="str">
        <f>IF(①基本情報入力シート!C75="","",①基本情報入力シート!C75)</f>
        <v/>
      </c>
      <c r="C59" s="591" t="str">
        <f>IF(①基本情報入力シート!D75="","",①基本情報入力シート!D75)</f>
        <v/>
      </c>
      <c r="D59" s="592" t="str">
        <f>IF(①基本情報入力シート!E75="","",①基本情報入力シート!E75)</f>
        <v/>
      </c>
      <c r="E59" s="592" t="str">
        <f>IF(①基本情報入力シート!F75="","",①基本情報入力シート!F75)</f>
        <v/>
      </c>
      <c r="F59" s="592" t="str">
        <f>IF(①基本情報入力シート!G75="","",①基本情報入力シート!G75)</f>
        <v/>
      </c>
      <c r="G59" s="592" t="str">
        <f>IF(①基本情報入力シート!H75="","",①基本情報入力シート!H75)</f>
        <v/>
      </c>
      <c r="H59" s="592" t="str">
        <f>IF(①基本情報入力シート!I75="","",①基本情報入力シート!I75)</f>
        <v/>
      </c>
      <c r="I59" s="592" t="str">
        <f>IF(①基本情報入力シート!J75="","",①基本情報入力シート!J75)</f>
        <v/>
      </c>
      <c r="J59" s="592" t="str">
        <f>IF(①基本情報入力シート!K75="","",①基本情報入力シート!K75)</f>
        <v/>
      </c>
      <c r="K59" s="593" t="str">
        <f>IF(①基本情報入力シート!L75="","",①基本情報入力シート!L75)</f>
        <v/>
      </c>
      <c r="L59" s="594" t="str">
        <f>IF(①基本情報入力シート!M75="","",①基本情報入力シート!M75)</f>
        <v/>
      </c>
      <c r="M59" s="594" t="str">
        <f>IF(①基本情報入力シート!R75="","",①基本情報入力シート!R75)</f>
        <v/>
      </c>
      <c r="N59" s="594" t="str">
        <f>IF(①基本情報入力シート!W75="","",①基本情報入力シート!W75)</f>
        <v/>
      </c>
      <c r="O59" s="589" t="str">
        <f>IF(①基本情報入力シート!X75="","",①基本情報入力シート!X75)</f>
        <v/>
      </c>
      <c r="P59" s="595" t="str">
        <f>IF(①基本情報入力シート!Y75="","",①基本情報入力シート!Y75)</f>
        <v/>
      </c>
      <c r="Q59" s="596" t="str">
        <f>IF(①基本情報入力シート!Z75="","",①基本情報入力シート!Z75)</f>
        <v/>
      </c>
      <c r="R59" s="597" t="str">
        <f>IF(①基本情報入力シート!AA75="","",①基本情報入力シート!AA75)</f>
        <v/>
      </c>
      <c r="S59" s="598"/>
      <c r="T59" s="599"/>
      <c r="U59" s="600" t="str">
        <f>IF(P59="","",VLOOKUP(P59,【参考】数式用!$A$5:$I$38,MATCH(T59,【参考】数式用!$C$4:$G$4,0)+2,0))</f>
        <v/>
      </c>
      <c r="V59" s="234" t="s">
        <v>199</v>
      </c>
      <c r="W59" s="601"/>
      <c r="X59" s="231" t="s">
        <v>200</v>
      </c>
      <c r="Y59" s="601"/>
      <c r="Z59" s="383" t="s">
        <v>201</v>
      </c>
      <c r="AA59" s="602"/>
      <c r="AB59" s="231" t="s">
        <v>200</v>
      </c>
      <c r="AC59" s="602"/>
      <c r="AD59" s="231" t="s">
        <v>202</v>
      </c>
      <c r="AE59" s="603" t="s">
        <v>203</v>
      </c>
      <c r="AF59" s="604" t="str">
        <f t="shared" si="4"/>
        <v/>
      </c>
      <c r="AG59" s="607" t="s">
        <v>204</v>
      </c>
      <c r="AH59" s="606" t="str">
        <f t="shared" si="5"/>
        <v/>
      </c>
    </row>
    <row r="60" spans="1:34" ht="36.75" customHeight="1">
      <c r="A60" s="589">
        <f t="shared" si="6"/>
        <v>49</v>
      </c>
      <c r="B60" s="590" t="str">
        <f>IF(①基本情報入力シート!C76="","",①基本情報入力シート!C76)</f>
        <v/>
      </c>
      <c r="C60" s="591" t="str">
        <f>IF(①基本情報入力シート!D76="","",①基本情報入力シート!D76)</f>
        <v/>
      </c>
      <c r="D60" s="592" t="str">
        <f>IF(①基本情報入力シート!E76="","",①基本情報入力シート!E76)</f>
        <v/>
      </c>
      <c r="E60" s="592" t="str">
        <f>IF(①基本情報入力シート!F76="","",①基本情報入力シート!F76)</f>
        <v/>
      </c>
      <c r="F60" s="592" t="str">
        <f>IF(①基本情報入力シート!G76="","",①基本情報入力シート!G76)</f>
        <v/>
      </c>
      <c r="G60" s="592" t="str">
        <f>IF(①基本情報入力シート!H76="","",①基本情報入力シート!H76)</f>
        <v/>
      </c>
      <c r="H60" s="592" t="str">
        <f>IF(①基本情報入力シート!I76="","",①基本情報入力シート!I76)</f>
        <v/>
      </c>
      <c r="I60" s="592" t="str">
        <f>IF(①基本情報入力シート!J76="","",①基本情報入力シート!J76)</f>
        <v/>
      </c>
      <c r="J60" s="592" t="str">
        <f>IF(①基本情報入力シート!K76="","",①基本情報入力シート!K76)</f>
        <v/>
      </c>
      <c r="K60" s="593" t="str">
        <f>IF(①基本情報入力シート!L76="","",①基本情報入力シート!L76)</f>
        <v/>
      </c>
      <c r="L60" s="594" t="str">
        <f>IF(①基本情報入力シート!M76="","",①基本情報入力シート!M76)</f>
        <v/>
      </c>
      <c r="M60" s="594" t="str">
        <f>IF(①基本情報入力シート!R76="","",①基本情報入力シート!R76)</f>
        <v/>
      </c>
      <c r="N60" s="594" t="str">
        <f>IF(①基本情報入力シート!W76="","",①基本情報入力シート!W76)</f>
        <v/>
      </c>
      <c r="O60" s="589" t="str">
        <f>IF(①基本情報入力シート!X76="","",①基本情報入力シート!X76)</f>
        <v/>
      </c>
      <c r="P60" s="595" t="str">
        <f>IF(①基本情報入力シート!Y76="","",①基本情報入力シート!Y76)</f>
        <v/>
      </c>
      <c r="Q60" s="596" t="str">
        <f>IF(①基本情報入力シート!Z76="","",①基本情報入力シート!Z76)</f>
        <v/>
      </c>
      <c r="R60" s="597" t="str">
        <f>IF(①基本情報入力シート!AA76="","",①基本情報入力シート!AA76)</f>
        <v/>
      </c>
      <c r="S60" s="598"/>
      <c r="T60" s="599"/>
      <c r="U60" s="600" t="str">
        <f>IF(P60="","",VLOOKUP(P60,【参考】数式用!$A$5:$I$38,MATCH(T60,【参考】数式用!$C$4:$G$4,0)+2,0))</f>
        <v/>
      </c>
      <c r="V60" s="234" t="s">
        <v>199</v>
      </c>
      <c r="W60" s="601"/>
      <c r="X60" s="231" t="s">
        <v>200</v>
      </c>
      <c r="Y60" s="601"/>
      <c r="Z60" s="383" t="s">
        <v>201</v>
      </c>
      <c r="AA60" s="602"/>
      <c r="AB60" s="231" t="s">
        <v>200</v>
      </c>
      <c r="AC60" s="602"/>
      <c r="AD60" s="231" t="s">
        <v>202</v>
      </c>
      <c r="AE60" s="603" t="s">
        <v>203</v>
      </c>
      <c r="AF60" s="604" t="str">
        <f t="shared" si="4"/>
        <v/>
      </c>
      <c r="AG60" s="607" t="s">
        <v>204</v>
      </c>
      <c r="AH60" s="606" t="str">
        <f t="shared" si="5"/>
        <v/>
      </c>
    </row>
    <row r="61" spans="1:34" ht="36.75" customHeight="1">
      <c r="A61" s="589">
        <f t="shared" si="6"/>
        <v>50</v>
      </c>
      <c r="B61" s="590" t="str">
        <f>IF(①基本情報入力シート!C77="","",①基本情報入力シート!C77)</f>
        <v/>
      </c>
      <c r="C61" s="591" t="str">
        <f>IF(①基本情報入力シート!D77="","",①基本情報入力シート!D77)</f>
        <v/>
      </c>
      <c r="D61" s="592" t="str">
        <f>IF(①基本情報入力シート!E77="","",①基本情報入力シート!E77)</f>
        <v/>
      </c>
      <c r="E61" s="592" t="str">
        <f>IF(①基本情報入力シート!F77="","",①基本情報入力シート!F77)</f>
        <v/>
      </c>
      <c r="F61" s="592" t="str">
        <f>IF(①基本情報入力シート!G77="","",①基本情報入力シート!G77)</f>
        <v/>
      </c>
      <c r="G61" s="592" t="str">
        <f>IF(①基本情報入力シート!H77="","",①基本情報入力シート!H77)</f>
        <v/>
      </c>
      <c r="H61" s="592" t="str">
        <f>IF(①基本情報入力シート!I77="","",①基本情報入力シート!I77)</f>
        <v/>
      </c>
      <c r="I61" s="592" t="str">
        <f>IF(①基本情報入力シート!J77="","",①基本情報入力シート!J77)</f>
        <v/>
      </c>
      <c r="J61" s="592" t="str">
        <f>IF(①基本情報入力シート!K77="","",①基本情報入力シート!K77)</f>
        <v/>
      </c>
      <c r="K61" s="593" t="str">
        <f>IF(①基本情報入力シート!L77="","",①基本情報入力シート!L77)</f>
        <v/>
      </c>
      <c r="L61" s="594" t="str">
        <f>IF(①基本情報入力シート!M77="","",①基本情報入力シート!M77)</f>
        <v/>
      </c>
      <c r="M61" s="594" t="str">
        <f>IF(①基本情報入力シート!R77="","",①基本情報入力シート!R77)</f>
        <v/>
      </c>
      <c r="N61" s="594" t="str">
        <f>IF(①基本情報入力シート!W77="","",①基本情報入力シート!W77)</f>
        <v/>
      </c>
      <c r="O61" s="589" t="str">
        <f>IF(①基本情報入力シート!X77="","",①基本情報入力シート!X77)</f>
        <v/>
      </c>
      <c r="P61" s="595" t="str">
        <f>IF(①基本情報入力シート!Y77="","",①基本情報入力シート!Y77)</f>
        <v/>
      </c>
      <c r="Q61" s="596" t="str">
        <f>IF(①基本情報入力シート!Z77="","",①基本情報入力シート!Z77)</f>
        <v/>
      </c>
      <c r="R61" s="597" t="str">
        <f>IF(①基本情報入力シート!AA77="","",①基本情報入力シート!AA77)</f>
        <v/>
      </c>
      <c r="S61" s="598"/>
      <c r="T61" s="599"/>
      <c r="U61" s="600" t="str">
        <f>IF(P61="","",VLOOKUP(P61,【参考】数式用!$A$5:$I$38,MATCH(T61,【参考】数式用!$C$4:$G$4,0)+2,0))</f>
        <v/>
      </c>
      <c r="V61" s="234" t="s">
        <v>199</v>
      </c>
      <c r="W61" s="601"/>
      <c r="X61" s="231" t="s">
        <v>200</v>
      </c>
      <c r="Y61" s="601"/>
      <c r="Z61" s="383" t="s">
        <v>201</v>
      </c>
      <c r="AA61" s="602"/>
      <c r="AB61" s="231" t="s">
        <v>200</v>
      </c>
      <c r="AC61" s="602"/>
      <c r="AD61" s="231" t="s">
        <v>202</v>
      </c>
      <c r="AE61" s="603" t="s">
        <v>203</v>
      </c>
      <c r="AF61" s="604" t="str">
        <f t="shared" si="4"/>
        <v/>
      </c>
      <c r="AG61" s="607" t="s">
        <v>204</v>
      </c>
      <c r="AH61" s="606" t="str">
        <f t="shared" si="5"/>
        <v/>
      </c>
    </row>
    <row r="62" spans="1:34" ht="36.75" customHeight="1">
      <c r="A62" s="589">
        <f t="shared" si="6"/>
        <v>51</v>
      </c>
      <c r="B62" s="590" t="str">
        <f>IF(①基本情報入力シート!C78="","",①基本情報入力シート!C78)</f>
        <v/>
      </c>
      <c r="C62" s="591" t="str">
        <f>IF(①基本情報入力シート!D78="","",①基本情報入力シート!D78)</f>
        <v/>
      </c>
      <c r="D62" s="592" t="str">
        <f>IF(①基本情報入力シート!E78="","",①基本情報入力シート!E78)</f>
        <v/>
      </c>
      <c r="E62" s="592" t="str">
        <f>IF(①基本情報入力シート!F78="","",①基本情報入力シート!F78)</f>
        <v/>
      </c>
      <c r="F62" s="592" t="str">
        <f>IF(①基本情報入力シート!G78="","",①基本情報入力シート!G78)</f>
        <v/>
      </c>
      <c r="G62" s="592" t="str">
        <f>IF(①基本情報入力シート!H78="","",①基本情報入力シート!H78)</f>
        <v/>
      </c>
      <c r="H62" s="592" t="str">
        <f>IF(①基本情報入力シート!I78="","",①基本情報入力シート!I78)</f>
        <v/>
      </c>
      <c r="I62" s="592" t="str">
        <f>IF(①基本情報入力シート!J78="","",①基本情報入力シート!J78)</f>
        <v/>
      </c>
      <c r="J62" s="592" t="str">
        <f>IF(①基本情報入力シート!K78="","",①基本情報入力シート!K78)</f>
        <v/>
      </c>
      <c r="K62" s="593" t="str">
        <f>IF(①基本情報入力シート!L78="","",①基本情報入力シート!L78)</f>
        <v/>
      </c>
      <c r="L62" s="594" t="str">
        <f>IF(①基本情報入力シート!M78="","",①基本情報入力シート!M78)</f>
        <v/>
      </c>
      <c r="M62" s="594" t="str">
        <f>IF(①基本情報入力シート!R78="","",①基本情報入力シート!R78)</f>
        <v/>
      </c>
      <c r="N62" s="594" t="str">
        <f>IF(①基本情報入力シート!W78="","",①基本情報入力シート!W78)</f>
        <v/>
      </c>
      <c r="O62" s="589" t="str">
        <f>IF(①基本情報入力シート!X78="","",①基本情報入力シート!X78)</f>
        <v/>
      </c>
      <c r="P62" s="595" t="str">
        <f>IF(①基本情報入力シート!Y78="","",①基本情報入力シート!Y78)</f>
        <v/>
      </c>
      <c r="Q62" s="596" t="str">
        <f>IF(①基本情報入力シート!Z78="","",①基本情報入力シート!Z78)</f>
        <v/>
      </c>
      <c r="R62" s="597" t="str">
        <f>IF(①基本情報入力シート!AA78="","",①基本情報入力シート!AA78)</f>
        <v/>
      </c>
      <c r="S62" s="598"/>
      <c r="T62" s="599"/>
      <c r="U62" s="600" t="str">
        <f>IF(P62="","",VLOOKUP(P62,【参考】数式用!$A$5:$I$38,MATCH(T62,【参考】数式用!$C$4:$G$4,0)+2,0))</f>
        <v/>
      </c>
      <c r="V62" s="234" t="s">
        <v>199</v>
      </c>
      <c r="W62" s="601"/>
      <c r="X62" s="231" t="s">
        <v>200</v>
      </c>
      <c r="Y62" s="601"/>
      <c r="Z62" s="383" t="s">
        <v>201</v>
      </c>
      <c r="AA62" s="602"/>
      <c r="AB62" s="231" t="s">
        <v>200</v>
      </c>
      <c r="AC62" s="602"/>
      <c r="AD62" s="231" t="s">
        <v>202</v>
      </c>
      <c r="AE62" s="603" t="s">
        <v>203</v>
      </c>
      <c r="AF62" s="604" t="str">
        <f t="shared" si="4"/>
        <v/>
      </c>
      <c r="AG62" s="607" t="s">
        <v>204</v>
      </c>
      <c r="AH62" s="606" t="str">
        <f t="shared" si="5"/>
        <v/>
      </c>
    </row>
    <row r="63" spans="1:34" ht="36.75" customHeight="1">
      <c r="A63" s="589">
        <f t="shared" si="6"/>
        <v>52</v>
      </c>
      <c r="B63" s="590" t="str">
        <f>IF(①基本情報入力シート!C79="","",①基本情報入力シート!C79)</f>
        <v/>
      </c>
      <c r="C63" s="591" t="str">
        <f>IF(①基本情報入力シート!D79="","",①基本情報入力シート!D79)</f>
        <v/>
      </c>
      <c r="D63" s="592" t="str">
        <f>IF(①基本情報入力シート!E79="","",①基本情報入力シート!E79)</f>
        <v/>
      </c>
      <c r="E63" s="592" t="str">
        <f>IF(①基本情報入力シート!F79="","",①基本情報入力シート!F79)</f>
        <v/>
      </c>
      <c r="F63" s="592" t="str">
        <f>IF(①基本情報入力シート!G79="","",①基本情報入力シート!G79)</f>
        <v/>
      </c>
      <c r="G63" s="592" t="str">
        <f>IF(①基本情報入力シート!H79="","",①基本情報入力シート!H79)</f>
        <v/>
      </c>
      <c r="H63" s="592" t="str">
        <f>IF(①基本情報入力シート!I79="","",①基本情報入力シート!I79)</f>
        <v/>
      </c>
      <c r="I63" s="592" t="str">
        <f>IF(①基本情報入力シート!J79="","",①基本情報入力シート!J79)</f>
        <v/>
      </c>
      <c r="J63" s="592" t="str">
        <f>IF(①基本情報入力シート!K79="","",①基本情報入力シート!K79)</f>
        <v/>
      </c>
      <c r="K63" s="593" t="str">
        <f>IF(①基本情報入力シート!L79="","",①基本情報入力シート!L79)</f>
        <v/>
      </c>
      <c r="L63" s="594" t="str">
        <f>IF(①基本情報入力シート!M79="","",①基本情報入力シート!M79)</f>
        <v/>
      </c>
      <c r="M63" s="594" t="str">
        <f>IF(①基本情報入力シート!R79="","",①基本情報入力シート!R79)</f>
        <v/>
      </c>
      <c r="N63" s="594" t="str">
        <f>IF(①基本情報入力シート!W79="","",①基本情報入力シート!W79)</f>
        <v/>
      </c>
      <c r="O63" s="589" t="str">
        <f>IF(①基本情報入力シート!X79="","",①基本情報入力シート!X79)</f>
        <v/>
      </c>
      <c r="P63" s="595" t="str">
        <f>IF(①基本情報入力シート!Y79="","",①基本情報入力シート!Y79)</f>
        <v/>
      </c>
      <c r="Q63" s="596" t="str">
        <f>IF(①基本情報入力シート!Z79="","",①基本情報入力シート!Z79)</f>
        <v/>
      </c>
      <c r="R63" s="597" t="str">
        <f>IF(①基本情報入力シート!AA79="","",①基本情報入力シート!AA79)</f>
        <v/>
      </c>
      <c r="S63" s="598"/>
      <c r="T63" s="599"/>
      <c r="U63" s="600" t="str">
        <f>IF(P63="","",VLOOKUP(P63,【参考】数式用!$A$5:$I$38,MATCH(T63,【参考】数式用!$C$4:$G$4,0)+2,0))</f>
        <v/>
      </c>
      <c r="V63" s="234" t="s">
        <v>199</v>
      </c>
      <c r="W63" s="601"/>
      <c r="X63" s="231" t="s">
        <v>200</v>
      </c>
      <c r="Y63" s="601"/>
      <c r="Z63" s="383" t="s">
        <v>201</v>
      </c>
      <c r="AA63" s="602"/>
      <c r="AB63" s="231" t="s">
        <v>200</v>
      </c>
      <c r="AC63" s="602"/>
      <c r="AD63" s="231" t="s">
        <v>202</v>
      </c>
      <c r="AE63" s="603" t="s">
        <v>203</v>
      </c>
      <c r="AF63" s="604" t="str">
        <f t="shared" si="4"/>
        <v/>
      </c>
      <c r="AG63" s="607" t="s">
        <v>204</v>
      </c>
      <c r="AH63" s="606" t="str">
        <f t="shared" si="5"/>
        <v/>
      </c>
    </row>
    <row r="64" spans="1:34" ht="36.75" customHeight="1">
      <c r="A64" s="589">
        <f t="shared" si="6"/>
        <v>53</v>
      </c>
      <c r="B64" s="590" t="str">
        <f>IF(①基本情報入力シート!C80="","",①基本情報入力シート!C80)</f>
        <v/>
      </c>
      <c r="C64" s="591" t="str">
        <f>IF(①基本情報入力シート!D80="","",①基本情報入力シート!D80)</f>
        <v/>
      </c>
      <c r="D64" s="592" t="str">
        <f>IF(①基本情報入力シート!E80="","",①基本情報入力シート!E80)</f>
        <v/>
      </c>
      <c r="E64" s="592" t="str">
        <f>IF(①基本情報入力シート!F80="","",①基本情報入力シート!F80)</f>
        <v/>
      </c>
      <c r="F64" s="592" t="str">
        <f>IF(①基本情報入力シート!G80="","",①基本情報入力シート!G80)</f>
        <v/>
      </c>
      <c r="G64" s="592" t="str">
        <f>IF(①基本情報入力シート!H80="","",①基本情報入力シート!H80)</f>
        <v/>
      </c>
      <c r="H64" s="592" t="str">
        <f>IF(①基本情報入力シート!I80="","",①基本情報入力シート!I80)</f>
        <v/>
      </c>
      <c r="I64" s="592" t="str">
        <f>IF(①基本情報入力シート!J80="","",①基本情報入力シート!J80)</f>
        <v/>
      </c>
      <c r="J64" s="592" t="str">
        <f>IF(①基本情報入力シート!K80="","",①基本情報入力シート!K80)</f>
        <v/>
      </c>
      <c r="K64" s="593" t="str">
        <f>IF(①基本情報入力シート!L80="","",①基本情報入力シート!L80)</f>
        <v/>
      </c>
      <c r="L64" s="594" t="str">
        <f>IF(①基本情報入力シート!M80="","",①基本情報入力シート!M80)</f>
        <v/>
      </c>
      <c r="M64" s="594" t="str">
        <f>IF(①基本情報入力シート!R80="","",①基本情報入力シート!R80)</f>
        <v/>
      </c>
      <c r="N64" s="594" t="str">
        <f>IF(①基本情報入力シート!W80="","",①基本情報入力シート!W80)</f>
        <v/>
      </c>
      <c r="O64" s="589" t="str">
        <f>IF(①基本情報入力シート!X80="","",①基本情報入力シート!X80)</f>
        <v/>
      </c>
      <c r="P64" s="595" t="str">
        <f>IF(①基本情報入力シート!Y80="","",①基本情報入力シート!Y80)</f>
        <v/>
      </c>
      <c r="Q64" s="596" t="str">
        <f>IF(①基本情報入力シート!Z80="","",①基本情報入力シート!Z80)</f>
        <v/>
      </c>
      <c r="R64" s="597" t="str">
        <f>IF(①基本情報入力シート!AA80="","",①基本情報入力シート!AA80)</f>
        <v/>
      </c>
      <c r="S64" s="598"/>
      <c r="T64" s="599"/>
      <c r="U64" s="600" t="str">
        <f>IF(P64="","",VLOOKUP(P64,【参考】数式用!$A$5:$I$38,MATCH(T64,【参考】数式用!$C$4:$G$4,0)+2,0))</f>
        <v/>
      </c>
      <c r="V64" s="234" t="s">
        <v>199</v>
      </c>
      <c r="W64" s="601"/>
      <c r="X64" s="231" t="s">
        <v>200</v>
      </c>
      <c r="Y64" s="601"/>
      <c r="Z64" s="383" t="s">
        <v>201</v>
      </c>
      <c r="AA64" s="602"/>
      <c r="AB64" s="231" t="s">
        <v>200</v>
      </c>
      <c r="AC64" s="602"/>
      <c r="AD64" s="231" t="s">
        <v>202</v>
      </c>
      <c r="AE64" s="603" t="s">
        <v>203</v>
      </c>
      <c r="AF64" s="604" t="str">
        <f t="shared" si="4"/>
        <v/>
      </c>
      <c r="AG64" s="607" t="s">
        <v>204</v>
      </c>
      <c r="AH64" s="606" t="str">
        <f t="shared" si="5"/>
        <v/>
      </c>
    </row>
    <row r="65" spans="1:34" ht="36.75" customHeight="1">
      <c r="A65" s="589">
        <f t="shared" si="6"/>
        <v>54</v>
      </c>
      <c r="B65" s="590" t="str">
        <f>IF(①基本情報入力シート!C81="","",①基本情報入力シート!C81)</f>
        <v/>
      </c>
      <c r="C65" s="591" t="str">
        <f>IF(①基本情報入力シート!D81="","",①基本情報入力シート!D81)</f>
        <v/>
      </c>
      <c r="D65" s="592" t="str">
        <f>IF(①基本情報入力シート!E81="","",①基本情報入力シート!E81)</f>
        <v/>
      </c>
      <c r="E65" s="592" t="str">
        <f>IF(①基本情報入力シート!F81="","",①基本情報入力シート!F81)</f>
        <v/>
      </c>
      <c r="F65" s="592" t="str">
        <f>IF(①基本情報入力シート!G81="","",①基本情報入力シート!G81)</f>
        <v/>
      </c>
      <c r="G65" s="592" t="str">
        <f>IF(①基本情報入力シート!H81="","",①基本情報入力シート!H81)</f>
        <v/>
      </c>
      <c r="H65" s="592" t="str">
        <f>IF(①基本情報入力シート!I81="","",①基本情報入力シート!I81)</f>
        <v/>
      </c>
      <c r="I65" s="592" t="str">
        <f>IF(①基本情報入力シート!J81="","",①基本情報入力シート!J81)</f>
        <v/>
      </c>
      <c r="J65" s="592" t="str">
        <f>IF(①基本情報入力シート!K81="","",①基本情報入力シート!K81)</f>
        <v/>
      </c>
      <c r="K65" s="593" t="str">
        <f>IF(①基本情報入力シート!L81="","",①基本情報入力シート!L81)</f>
        <v/>
      </c>
      <c r="L65" s="594" t="str">
        <f>IF(①基本情報入力シート!M81="","",①基本情報入力シート!M81)</f>
        <v/>
      </c>
      <c r="M65" s="594" t="str">
        <f>IF(①基本情報入力シート!R81="","",①基本情報入力シート!R81)</f>
        <v/>
      </c>
      <c r="N65" s="594" t="str">
        <f>IF(①基本情報入力シート!W81="","",①基本情報入力シート!W81)</f>
        <v/>
      </c>
      <c r="O65" s="589" t="str">
        <f>IF(①基本情報入力シート!X81="","",①基本情報入力シート!X81)</f>
        <v/>
      </c>
      <c r="P65" s="595" t="str">
        <f>IF(①基本情報入力シート!Y81="","",①基本情報入力シート!Y81)</f>
        <v/>
      </c>
      <c r="Q65" s="596" t="str">
        <f>IF(①基本情報入力シート!Z81="","",①基本情報入力シート!Z81)</f>
        <v/>
      </c>
      <c r="R65" s="597" t="str">
        <f>IF(①基本情報入力シート!AA81="","",①基本情報入力シート!AA81)</f>
        <v/>
      </c>
      <c r="S65" s="598"/>
      <c r="T65" s="599"/>
      <c r="U65" s="600" t="str">
        <f>IF(P65="","",VLOOKUP(P65,【参考】数式用!$A$5:$I$38,MATCH(T65,【参考】数式用!$C$4:$G$4,0)+2,0))</f>
        <v/>
      </c>
      <c r="V65" s="234" t="s">
        <v>199</v>
      </c>
      <c r="W65" s="601"/>
      <c r="X65" s="231" t="s">
        <v>200</v>
      </c>
      <c r="Y65" s="601"/>
      <c r="Z65" s="383" t="s">
        <v>201</v>
      </c>
      <c r="AA65" s="602"/>
      <c r="AB65" s="231" t="s">
        <v>200</v>
      </c>
      <c r="AC65" s="602"/>
      <c r="AD65" s="231" t="s">
        <v>202</v>
      </c>
      <c r="AE65" s="603" t="s">
        <v>203</v>
      </c>
      <c r="AF65" s="604" t="str">
        <f t="shared" si="4"/>
        <v/>
      </c>
      <c r="AG65" s="607" t="s">
        <v>204</v>
      </c>
      <c r="AH65" s="606" t="str">
        <f t="shared" si="5"/>
        <v/>
      </c>
    </row>
    <row r="66" spans="1:34" ht="36.75" customHeight="1">
      <c r="A66" s="589">
        <f t="shared" si="6"/>
        <v>55</v>
      </c>
      <c r="B66" s="590" t="str">
        <f>IF(①基本情報入力シート!C82="","",①基本情報入力シート!C82)</f>
        <v/>
      </c>
      <c r="C66" s="591" t="str">
        <f>IF(①基本情報入力シート!D82="","",①基本情報入力シート!D82)</f>
        <v/>
      </c>
      <c r="D66" s="592" t="str">
        <f>IF(①基本情報入力シート!E82="","",①基本情報入力シート!E82)</f>
        <v/>
      </c>
      <c r="E66" s="592" t="str">
        <f>IF(①基本情報入力シート!F82="","",①基本情報入力シート!F82)</f>
        <v/>
      </c>
      <c r="F66" s="592" t="str">
        <f>IF(①基本情報入力シート!G82="","",①基本情報入力シート!G82)</f>
        <v/>
      </c>
      <c r="G66" s="592" t="str">
        <f>IF(①基本情報入力シート!H82="","",①基本情報入力シート!H82)</f>
        <v/>
      </c>
      <c r="H66" s="592" t="str">
        <f>IF(①基本情報入力シート!I82="","",①基本情報入力シート!I82)</f>
        <v/>
      </c>
      <c r="I66" s="592" t="str">
        <f>IF(①基本情報入力シート!J82="","",①基本情報入力シート!J82)</f>
        <v/>
      </c>
      <c r="J66" s="592" t="str">
        <f>IF(①基本情報入力シート!K82="","",①基本情報入力シート!K82)</f>
        <v/>
      </c>
      <c r="K66" s="593" t="str">
        <f>IF(①基本情報入力シート!L82="","",①基本情報入力シート!L82)</f>
        <v/>
      </c>
      <c r="L66" s="594" t="str">
        <f>IF(①基本情報入力シート!M82="","",①基本情報入力シート!M82)</f>
        <v/>
      </c>
      <c r="M66" s="594" t="str">
        <f>IF(①基本情報入力シート!R82="","",①基本情報入力シート!R82)</f>
        <v/>
      </c>
      <c r="N66" s="594" t="str">
        <f>IF(①基本情報入力シート!W82="","",①基本情報入力シート!W82)</f>
        <v/>
      </c>
      <c r="O66" s="589" t="str">
        <f>IF(①基本情報入力シート!X82="","",①基本情報入力シート!X82)</f>
        <v/>
      </c>
      <c r="P66" s="595" t="str">
        <f>IF(①基本情報入力シート!Y82="","",①基本情報入力シート!Y82)</f>
        <v/>
      </c>
      <c r="Q66" s="596" t="str">
        <f>IF(①基本情報入力シート!Z82="","",①基本情報入力シート!Z82)</f>
        <v/>
      </c>
      <c r="R66" s="597" t="str">
        <f>IF(①基本情報入力シート!AA82="","",①基本情報入力シート!AA82)</f>
        <v/>
      </c>
      <c r="S66" s="598"/>
      <c r="T66" s="599"/>
      <c r="U66" s="600" t="str">
        <f>IF(P66="","",VLOOKUP(P66,【参考】数式用!$A$5:$I$38,MATCH(T66,【参考】数式用!$C$4:$G$4,0)+2,0))</f>
        <v/>
      </c>
      <c r="V66" s="234" t="s">
        <v>199</v>
      </c>
      <c r="W66" s="601"/>
      <c r="X66" s="231" t="s">
        <v>200</v>
      </c>
      <c r="Y66" s="601"/>
      <c r="Z66" s="383" t="s">
        <v>201</v>
      </c>
      <c r="AA66" s="602"/>
      <c r="AB66" s="231" t="s">
        <v>200</v>
      </c>
      <c r="AC66" s="602"/>
      <c r="AD66" s="231" t="s">
        <v>202</v>
      </c>
      <c r="AE66" s="603" t="s">
        <v>203</v>
      </c>
      <c r="AF66" s="604" t="str">
        <f t="shared" si="4"/>
        <v/>
      </c>
      <c r="AG66" s="607" t="s">
        <v>204</v>
      </c>
      <c r="AH66" s="606" t="str">
        <f t="shared" si="5"/>
        <v/>
      </c>
    </row>
    <row r="67" spans="1:34" ht="36.75" customHeight="1">
      <c r="A67" s="589">
        <f t="shared" si="6"/>
        <v>56</v>
      </c>
      <c r="B67" s="590" t="str">
        <f>IF(①基本情報入力シート!C83="","",①基本情報入力シート!C83)</f>
        <v/>
      </c>
      <c r="C67" s="591" t="str">
        <f>IF(①基本情報入力シート!D83="","",①基本情報入力シート!D83)</f>
        <v/>
      </c>
      <c r="D67" s="592" t="str">
        <f>IF(①基本情報入力シート!E83="","",①基本情報入力シート!E83)</f>
        <v/>
      </c>
      <c r="E67" s="592" t="str">
        <f>IF(①基本情報入力シート!F83="","",①基本情報入力シート!F83)</f>
        <v/>
      </c>
      <c r="F67" s="592" t="str">
        <f>IF(①基本情報入力シート!G83="","",①基本情報入力シート!G83)</f>
        <v/>
      </c>
      <c r="G67" s="592" t="str">
        <f>IF(①基本情報入力シート!H83="","",①基本情報入力シート!H83)</f>
        <v/>
      </c>
      <c r="H67" s="592" t="str">
        <f>IF(①基本情報入力シート!I83="","",①基本情報入力シート!I83)</f>
        <v/>
      </c>
      <c r="I67" s="592" t="str">
        <f>IF(①基本情報入力シート!J83="","",①基本情報入力シート!J83)</f>
        <v/>
      </c>
      <c r="J67" s="592" t="str">
        <f>IF(①基本情報入力シート!K83="","",①基本情報入力シート!K83)</f>
        <v/>
      </c>
      <c r="K67" s="593" t="str">
        <f>IF(①基本情報入力シート!L83="","",①基本情報入力シート!L83)</f>
        <v/>
      </c>
      <c r="L67" s="594" t="str">
        <f>IF(①基本情報入力シート!M83="","",①基本情報入力シート!M83)</f>
        <v/>
      </c>
      <c r="M67" s="594" t="str">
        <f>IF(①基本情報入力シート!R83="","",①基本情報入力シート!R83)</f>
        <v/>
      </c>
      <c r="N67" s="594" t="str">
        <f>IF(①基本情報入力シート!W83="","",①基本情報入力シート!W83)</f>
        <v/>
      </c>
      <c r="O67" s="589" t="str">
        <f>IF(①基本情報入力シート!X83="","",①基本情報入力シート!X83)</f>
        <v/>
      </c>
      <c r="P67" s="595" t="str">
        <f>IF(①基本情報入力シート!Y83="","",①基本情報入力シート!Y83)</f>
        <v/>
      </c>
      <c r="Q67" s="596" t="str">
        <f>IF(①基本情報入力シート!Z83="","",①基本情報入力シート!Z83)</f>
        <v/>
      </c>
      <c r="R67" s="597" t="str">
        <f>IF(①基本情報入力シート!AA83="","",①基本情報入力シート!AA83)</f>
        <v/>
      </c>
      <c r="S67" s="598"/>
      <c r="T67" s="599"/>
      <c r="U67" s="600" t="str">
        <f>IF(P67="","",VLOOKUP(P67,【参考】数式用!$A$5:$I$38,MATCH(T67,【参考】数式用!$C$4:$G$4,0)+2,0))</f>
        <v/>
      </c>
      <c r="V67" s="234" t="s">
        <v>199</v>
      </c>
      <c r="W67" s="601"/>
      <c r="X67" s="231" t="s">
        <v>200</v>
      </c>
      <c r="Y67" s="601"/>
      <c r="Z67" s="383" t="s">
        <v>201</v>
      </c>
      <c r="AA67" s="602"/>
      <c r="AB67" s="231" t="s">
        <v>200</v>
      </c>
      <c r="AC67" s="602"/>
      <c r="AD67" s="231" t="s">
        <v>202</v>
      </c>
      <c r="AE67" s="603" t="s">
        <v>203</v>
      </c>
      <c r="AF67" s="604" t="str">
        <f t="shared" si="4"/>
        <v/>
      </c>
      <c r="AG67" s="607" t="s">
        <v>204</v>
      </c>
      <c r="AH67" s="606" t="str">
        <f t="shared" si="5"/>
        <v/>
      </c>
    </row>
    <row r="68" spans="1:34" ht="36.75" customHeight="1">
      <c r="A68" s="589">
        <f t="shared" si="6"/>
        <v>57</v>
      </c>
      <c r="B68" s="590" t="str">
        <f>IF(①基本情報入力シート!C84="","",①基本情報入力シート!C84)</f>
        <v/>
      </c>
      <c r="C68" s="591" t="str">
        <f>IF(①基本情報入力シート!D84="","",①基本情報入力シート!D84)</f>
        <v/>
      </c>
      <c r="D68" s="592" t="str">
        <f>IF(①基本情報入力シート!E84="","",①基本情報入力シート!E84)</f>
        <v/>
      </c>
      <c r="E68" s="592" t="str">
        <f>IF(①基本情報入力シート!F84="","",①基本情報入力シート!F84)</f>
        <v/>
      </c>
      <c r="F68" s="592" t="str">
        <f>IF(①基本情報入力シート!G84="","",①基本情報入力シート!G84)</f>
        <v/>
      </c>
      <c r="G68" s="592" t="str">
        <f>IF(①基本情報入力シート!H84="","",①基本情報入力シート!H84)</f>
        <v/>
      </c>
      <c r="H68" s="592" t="str">
        <f>IF(①基本情報入力シート!I84="","",①基本情報入力シート!I84)</f>
        <v/>
      </c>
      <c r="I68" s="592" t="str">
        <f>IF(①基本情報入力シート!J84="","",①基本情報入力シート!J84)</f>
        <v/>
      </c>
      <c r="J68" s="592" t="str">
        <f>IF(①基本情報入力シート!K84="","",①基本情報入力シート!K84)</f>
        <v/>
      </c>
      <c r="K68" s="593" t="str">
        <f>IF(①基本情報入力シート!L84="","",①基本情報入力シート!L84)</f>
        <v/>
      </c>
      <c r="L68" s="594" t="str">
        <f>IF(①基本情報入力シート!M84="","",①基本情報入力シート!M84)</f>
        <v/>
      </c>
      <c r="M68" s="594" t="str">
        <f>IF(①基本情報入力シート!R84="","",①基本情報入力シート!R84)</f>
        <v/>
      </c>
      <c r="N68" s="594" t="str">
        <f>IF(①基本情報入力シート!W84="","",①基本情報入力シート!W84)</f>
        <v/>
      </c>
      <c r="O68" s="589" t="str">
        <f>IF(①基本情報入力シート!X84="","",①基本情報入力シート!X84)</f>
        <v/>
      </c>
      <c r="P68" s="595" t="str">
        <f>IF(①基本情報入力シート!Y84="","",①基本情報入力シート!Y84)</f>
        <v/>
      </c>
      <c r="Q68" s="596" t="str">
        <f>IF(①基本情報入力シート!Z84="","",①基本情報入力シート!Z84)</f>
        <v/>
      </c>
      <c r="R68" s="597" t="str">
        <f>IF(①基本情報入力シート!AA84="","",①基本情報入力シート!AA84)</f>
        <v/>
      </c>
      <c r="S68" s="598"/>
      <c r="T68" s="599"/>
      <c r="U68" s="600" t="str">
        <f>IF(P68="","",VLOOKUP(P68,【参考】数式用!$A$5:$I$38,MATCH(T68,【参考】数式用!$C$4:$G$4,0)+2,0))</f>
        <v/>
      </c>
      <c r="V68" s="234" t="s">
        <v>199</v>
      </c>
      <c r="W68" s="601"/>
      <c r="X68" s="231" t="s">
        <v>200</v>
      </c>
      <c r="Y68" s="601"/>
      <c r="Z68" s="383" t="s">
        <v>201</v>
      </c>
      <c r="AA68" s="602"/>
      <c r="AB68" s="231" t="s">
        <v>200</v>
      </c>
      <c r="AC68" s="602"/>
      <c r="AD68" s="231" t="s">
        <v>202</v>
      </c>
      <c r="AE68" s="603" t="s">
        <v>203</v>
      </c>
      <c r="AF68" s="604" t="str">
        <f t="shared" si="4"/>
        <v/>
      </c>
      <c r="AG68" s="607" t="s">
        <v>204</v>
      </c>
      <c r="AH68" s="606" t="str">
        <f t="shared" si="5"/>
        <v/>
      </c>
    </row>
    <row r="69" spans="1:34" ht="36.75" customHeight="1">
      <c r="A69" s="589">
        <f t="shared" si="6"/>
        <v>58</v>
      </c>
      <c r="B69" s="590" t="str">
        <f>IF(①基本情報入力シート!C85="","",①基本情報入力シート!C85)</f>
        <v/>
      </c>
      <c r="C69" s="591" t="str">
        <f>IF(①基本情報入力シート!D85="","",①基本情報入力シート!D85)</f>
        <v/>
      </c>
      <c r="D69" s="592" t="str">
        <f>IF(①基本情報入力シート!E85="","",①基本情報入力シート!E85)</f>
        <v/>
      </c>
      <c r="E69" s="592" t="str">
        <f>IF(①基本情報入力シート!F85="","",①基本情報入力シート!F85)</f>
        <v/>
      </c>
      <c r="F69" s="592" t="str">
        <f>IF(①基本情報入力シート!G85="","",①基本情報入力シート!G85)</f>
        <v/>
      </c>
      <c r="G69" s="592" t="str">
        <f>IF(①基本情報入力シート!H85="","",①基本情報入力シート!H85)</f>
        <v/>
      </c>
      <c r="H69" s="592" t="str">
        <f>IF(①基本情報入力シート!I85="","",①基本情報入力シート!I85)</f>
        <v/>
      </c>
      <c r="I69" s="592" t="str">
        <f>IF(①基本情報入力シート!J85="","",①基本情報入力シート!J85)</f>
        <v/>
      </c>
      <c r="J69" s="592" t="str">
        <f>IF(①基本情報入力シート!K85="","",①基本情報入力シート!K85)</f>
        <v/>
      </c>
      <c r="K69" s="593" t="str">
        <f>IF(①基本情報入力シート!L85="","",①基本情報入力シート!L85)</f>
        <v/>
      </c>
      <c r="L69" s="594" t="str">
        <f>IF(①基本情報入力シート!M85="","",①基本情報入力シート!M85)</f>
        <v/>
      </c>
      <c r="M69" s="594" t="str">
        <f>IF(①基本情報入力シート!R85="","",①基本情報入力シート!R85)</f>
        <v/>
      </c>
      <c r="N69" s="594" t="str">
        <f>IF(①基本情報入力シート!W85="","",①基本情報入力シート!W85)</f>
        <v/>
      </c>
      <c r="O69" s="589" t="str">
        <f>IF(①基本情報入力シート!X85="","",①基本情報入力シート!X85)</f>
        <v/>
      </c>
      <c r="P69" s="595" t="str">
        <f>IF(①基本情報入力シート!Y85="","",①基本情報入力シート!Y85)</f>
        <v/>
      </c>
      <c r="Q69" s="596" t="str">
        <f>IF(①基本情報入力シート!Z85="","",①基本情報入力シート!Z85)</f>
        <v/>
      </c>
      <c r="R69" s="597" t="str">
        <f>IF(①基本情報入力シート!AA85="","",①基本情報入力シート!AA85)</f>
        <v/>
      </c>
      <c r="S69" s="598"/>
      <c r="T69" s="599"/>
      <c r="U69" s="600" t="str">
        <f>IF(P69="","",VLOOKUP(P69,【参考】数式用!$A$5:$I$38,MATCH(T69,【参考】数式用!$C$4:$G$4,0)+2,0))</f>
        <v/>
      </c>
      <c r="V69" s="234" t="s">
        <v>199</v>
      </c>
      <c r="W69" s="601"/>
      <c r="X69" s="231" t="s">
        <v>200</v>
      </c>
      <c r="Y69" s="601"/>
      <c r="Z69" s="383" t="s">
        <v>201</v>
      </c>
      <c r="AA69" s="602"/>
      <c r="AB69" s="231" t="s">
        <v>200</v>
      </c>
      <c r="AC69" s="602"/>
      <c r="AD69" s="231" t="s">
        <v>202</v>
      </c>
      <c r="AE69" s="603" t="s">
        <v>203</v>
      </c>
      <c r="AF69" s="604" t="str">
        <f t="shared" si="4"/>
        <v/>
      </c>
      <c r="AG69" s="607" t="s">
        <v>204</v>
      </c>
      <c r="AH69" s="606" t="str">
        <f t="shared" si="5"/>
        <v/>
      </c>
    </row>
    <row r="70" spans="1:34" ht="36.75" customHeight="1">
      <c r="A70" s="589">
        <f t="shared" si="6"/>
        <v>59</v>
      </c>
      <c r="B70" s="590" t="str">
        <f>IF(①基本情報入力シート!C86="","",①基本情報入力シート!C86)</f>
        <v/>
      </c>
      <c r="C70" s="591" t="str">
        <f>IF(①基本情報入力シート!D86="","",①基本情報入力シート!D86)</f>
        <v/>
      </c>
      <c r="D70" s="592" t="str">
        <f>IF(①基本情報入力シート!E86="","",①基本情報入力シート!E86)</f>
        <v/>
      </c>
      <c r="E70" s="592" t="str">
        <f>IF(①基本情報入力シート!F86="","",①基本情報入力シート!F86)</f>
        <v/>
      </c>
      <c r="F70" s="592" t="str">
        <f>IF(①基本情報入力シート!G86="","",①基本情報入力シート!G86)</f>
        <v/>
      </c>
      <c r="G70" s="592" t="str">
        <f>IF(①基本情報入力シート!H86="","",①基本情報入力シート!H86)</f>
        <v/>
      </c>
      <c r="H70" s="592" t="str">
        <f>IF(①基本情報入力シート!I86="","",①基本情報入力シート!I86)</f>
        <v/>
      </c>
      <c r="I70" s="592" t="str">
        <f>IF(①基本情報入力シート!J86="","",①基本情報入力シート!J86)</f>
        <v/>
      </c>
      <c r="J70" s="592" t="str">
        <f>IF(①基本情報入力シート!K86="","",①基本情報入力シート!K86)</f>
        <v/>
      </c>
      <c r="K70" s="593" t="str">
        <f>IF(①基本情報入力シート!L86="","",①基本情報入力シート!L86)</f>
        <v/>
      </c>
      <c r="L70" s="594" t="str">
        <f>IF(①基本情報入力シート!M86="","",①基本情報入力シート!M86)</f>
        <v/>
      </c>
      <c r="M70" s="594" t="str">
        <f>IF(①基本情報入力シート!R86="","",①基本情報入力シート!R86)</f>
        <v/>
      </c>
      <c r="N70" s="594" t="str">
        <f>IF(①基本情報入力シート!W86="","",①基本情報入力シート!W86)</f>
        <v/>
      </c>
      <c r="O70" s="589" t="str">
        <f>IF(①基本情報入力シート!X86="","",①基本情報入力シート!X86)</f>
        <v/>
      </c>
      <c r="P70" s="595" t="str">
        <f>IF(①基本情報入力シート!Y86="","",①基本情報入力シート!Y86)</f>
        <v/>
      </c>
      <c r="Q70" s="596" t="str">
        <f>IF(①基本情報入力シート!Z86="","",①基本情報入力シート!Z86)</f>
        <v/>
      </c>
      <c r="R70" s="597" t="str">
        <f>IF(①基本情報入力シート!AA86="","",①基本情報入力シート!AA86)</f>
        <v/>
      </c>
      <c r="S70" s="598"/>
      <c r="T70" s="599"/>
      <c r="U70" s="600" t="str">
        <f>IF(P70="","",VLOOKUP(P70,【参考】数式用!$A$5:$I$38,MATCH(T70,【参考】数式用!$C$4:$G$4,0)+2,0))</f>
        <v/>
      </c>
      <c r="V70" s="234" t="s">
        <v>199</v>
      </c>
      <c r="W70" s="601"/>
      <c r="X70" s="231" t="s">
        <v>200</v>
      </c>
      <c r="Y70" s="601"/>
      <c r="Z70" s="383" t="s">
        <v>201</v>
      </c>
      <c r="AA70" s="602"/>
      <c r="AB70" s="231" t="s">
        <v>200</v>
      </c>
      <c r="AC70" s="602"/>
      <c r="AD70" s="231" t="s">
        <v>202</v>
      </c>
      <c r="AE70" s="603" t="s">
        <v>203</v>
      </c>
      <c r="AF70" s="604" t="str">
        <f t="shared" si="4"/>
        <v/>
      </c>
      <c r="AG70" s="607" t="s">
        <v>204</v>
      </c>
      <c r="AH70" s="606" t="str">
        <f t="shared" si="5"/>
        <v/>
      </c>
    </row>
    <row r="71" spans="1:34" ht="36.75" customHeight="1">
      <c r="A71" s="589">
        <f t="shared" si="6"/>
        <v>60</v>
      </c>
      <c r="B71" s="590" t="str">
        <f>IF(①基本情報入力シート!C87="","",①基本情報入力シート!C87)</f>
        <v/>
      </c>
      <c r="C71" s="591" t="str">
        <f>IF(①基本情報入力シート!D87="","",①基本情報入力シート!D87)</f>
        <v/>
      </c>
      <c r="D71" s="592" t="str">
        <f>IF(①基本情報入力シート!E87="","",①基本情報入力シート!E87)</f>
        <v/>
      </c>
      <c r="E71" s="592" t="str">
        <f>IF(①基本情報入力シート!F87="","",①基本情報入力シート!F87)</f>
        <v/>
      </c>
      <c r="F71" s="592" t="str">
        <f>IF(①基本情報入力シート!G87="","",①基本情報入力シート!G87)</f>
        <v/>
      </c>
      <c r="G71" s="592" t="str">
        <f>IF(①基本情報入力シート!H87="","",①基本情報入力シート!H87)</f>
        <v/>
      </c>
      <c r="H71" s="592" t="str">
        <f>IF(①基本情報入力シート!I87="","",①基本情報入力シート!I87)</f>
        <v/>
      </c>
      <c r="I71" s="592" t="str">
        <f>IF(①基本情報入力シート!J87="","",①基本情報入力シート!J87)</f>
        <v/>
      </c>
      <c r="J71" s="592" t="str">
        <f>IF(①基本情報入力シート!K87="","",①基本情報入力シート!K87)</f>
        <v/>
      </c>
      <c r="K71" s="593" t="str">
        <f>IF(①基本情報入力シート!L87="","",①基本情報入力シート!L87)</f>
        <v/>
      </c>
      <c r="L71" s="594" t="str">
        <f>IF(①基本情報入力シート!M87="","",①基本情報入力シート!M87)</f>
        <v/>
      </c>
      <c r="M71" s="594" t="str">
        <f>IF(①基本情報入力シート!R87="","",①基本情報入力シート!R87)</f>
        <v/>
      </c>
      <c r="N71" s="594" t="str">
        <f>IF(①基本情報入力シート!W87="","",①基本情報入力シート!W87)</f>
        <v/>
      </c>
      <c r="O71" s="589" t="str">
        <f>IF(①基本情報入力シート!X87="","",①基本情報入力シート!X87)</f>
        <v/>
      </c>
      <c r="P71" s="595" t="str">
        <f>IF(①基本情報入力シート!Y87="","",①基本情報入力シート!Y87)</f>
        <v/>
      </c>
      <c r="Q71" s="596" t="str">
        <f>IF(①基本情報入力シート!Z87="","",①基本情報入力シート!Z87)</f>
        <v/>
      </c>
      <c r="R71" s="597" t="str">
        <f>IF(①基本情報入力シート!AA87="","",①基本情報入力シート!AA87)</f>
        <v/>
      </c>
      <c r="S71" s="598"/>
      <c r="T71" s="599"/>
      <c r="U71" s="600" t="str">
        <f>IF(P71="","",VLOOKUP(P71,【参考】数式用!$A$5:$I$38,MATCH(T71,【参考】数式用!$C$4:$G$4,0)+2,0))</f>
        <v/>
      </c>
      <c r="V71" s="234" t="s">
        <v>199</v>
      </c>
      <c r="W71" s="601"/>
      <c r="X71" s="231" t="s">
        <v>200</v>
      </c>
      <c r="Y71" s="601"/>
      <c r="Z71" s="383" t="s">
        <v>201</v>
      </c>
      <c r="AA71" s="602"/>
      <c r="AB71" s="231" t="s">
        <v>200</v>
      </c>
      <c r="AC71" s="602"/>
      <c r="AD71" s="231" t="s">
        <v>202</v>
      </c>
      <c r="AE71" s="603" t="s">
        <v>203</v>
      </c>
      <c r="AF71" s="604" t="str">
        <f t="shared" si="4"/>
        <v/>
      </c>
      <c r="AG71" s="607" t="s">
        <v>204</v>
      </c>
      <c r="AH71" s="606" t="str">
        <f t="shared" si="5"/>
        <v/>
      </c>
    </row>
    <row r="72" spans="1:34" ht="36.75" customHeight="1">
      <c r="A72" s="589">
        <f t="shared" si="6"/>
        <v>61</v>
      </c>
      <c r="B72" s="590" t="str">
        <f>IF(①基本情報入力シート!C88="","",①基本情報入力シート!C88)</f>
        <v/>
      </c>
      <c r="C72" s="591" t="str">
        <f>IF(①基本情報入力シート!D88="","",①基本情報入力シート!D88)</f>
        <v/>
      </c>
      <c r="D72" s="592" t="str">
        <f>IF(①基本情報入力シート!E88="","",①基本情報入力シート!E88)</f>
        <v/>
      </c>
      <c r="E72" s="592" t="str">
        <f>IF(①基本情報入力シート!F88="","",①基本情報入力シート!F88)</f>
        <v/>
      </c>
      <c r="F72" s="592" t="str">
        <f>IF(①基本情報入力シート!G88="","",①基本情報入力シート!G88)</f>
        <v/>
      </c>
      <c r="G72" s="592" t="str">
        <f>IF(①基本情報入力シート!H88="","",①基本情報入力シート!H88)</f>
        <v/>
      </c>
      <c r="H72" s="592" t="str">
        <f>IF(①基本情報入力シート!I88="","",①基本情報入力シート!I88)</f>
        <v/>
      </c>
      <c r="I72" s="592" t="str">
        <f>IF(①基本情報入力シート!J88="","",①基本情報入力シート!J88)</f>
        <v/>
      </c>
      <c r="J72" s="592" t="str">
        <f>IF(①基本情報入力シート!K88="","",①基本情報入力シート!K88)</f>
        <v/>
      </c>
      <c r="K72" s="593" t="str">
        <f>IF(①基本情報入力シート!L88="","",①基本情報入力シート!L88)</f>
        <v/>
      </c>
      <c r="L72" s="594" t="str">
        <f>IF(①基本情報入力シート!M88="","",①基本情報入力シート!M88)</f>
        <v/>
      </c>
      <c r="M72" s="594" t="str">
        <f>IF(①基本情報入力シート!R88="","",①基本情報入力シート!R88)</f>
        <v/>
      </c>
      <c r="N72" s="594" t="str">
        <f>IF(①基本情報入力シート!W88="","",①基本情報入力シート!W88)</f>
        <v/>
      </c>
      <c r="O72" s="589" t="str">
        <f>IF(①基本情報入力シート!X88="","",①基本情報入力シート!X88)</f>
        <v/>
      </c>
      <c r="P72" s="595" t="str">
        <f>IF(①基本情報入力シート!Y88="","",①基本情報入力シート!Y88)</f>
        <v/>
      </c>
      <c r="Q72" s="596" t="str">
        <f>IF(①基本情報入力シート!Z88="","",①基本情報入力シート!Z88)</f>
        <v/>
      </c>
      <c r="R72" s="597" t="str">
        <f>IF(①基本情報入力シート!AA88="","",①基本情報入力シート!AA88)</f>
        <v/>
      </c>
      <c r="S72" s="598"/>
      <c r="T72" s="599"/>
      <c r="U72" s="600" t="str">
        <f>IF(P72="","",VLOOKUP(P72,【参考】数式用!$A$5:$I$38,MATCH(T72,【参考】数式用!$C$4:$G$4,0)+2,0))</f>
        <v/>
      </c>
      <c r="V72" s="234" t="s">
        <v>199</v>
      </c>
      <c r="W72" s="601"/>
      <c r="X72" s="231" t="s">
        <v>200</v>
      </c>
      <c r="Y72" s="601"/>
      <c r="Z72" s="383" t="s">
        <v>201</v>
      </c>
      <c r="AA72" s="602"/>
      <c r="AB72" s="231" t="s">
        <v>200</v>
      </c>
      <c r="AC72" s="602"/>
      <c r="AD72" s="231" t="s">
        <v>202</v>
      </c>
      <c r="AE72" s="603" t="s">
        <v>203</v>
      </c>
      <c r="AF72" s="604" t="str">
        <f t="shared" si="4"/>
        <v/>
      </c>
      <c r="AG72" s="607" t="s">
        <v>204</v>
      </c>
      <c r="AH72" s="606" t="str">
        <f t="shared" si="5"/>
        <v/>
      </c>
    </row>
    <row r="73" spans="1:34" ht="36.75" customHeight="1">
      <c r="A73" s="589">
        <f t="shared" si="6"/>
        <v>62</v>
      </c>
      <c r="B73" s="590" t="str">
        <f>IF(①基本情報入力シート!C89="","",①基本情報入力シート!C89)</f>
        <v/>
      </c>
      <c r="C73" s="591" t="str">
        <f>IF(①基本情報入力シート!D89="","",①基本情報入力シート!D89)</f>
        <v/>
      </c>
      <c r="D73" s="592" t="str">
        <f>IF(①基本情報入力シート!E89="","",①基本情報入力シート!E89)</f>
        <v/>
      </c>
      <c r="E73" s="592" t="str">
        <f>IF(①基本情報入力シート!F89="","",①基本情報入力シート!F89)</f>
        <v/>
      </c>
      <c r="F73" s="592" t="str">
        <f>IF(①基本情報入力シート!G89="","",①基本情報入力シート!G89)</f>
        <v/>
      </c>
      <c r="G73" s="592" t="str">
        <f>IF(①基本情報入力シート!H89="","",①基本情報入力シート!H89)</f>
        <v/>
      </c>
      <c r="H73" s="592" t="str">
        <f>IF(①基本情報入力シート!I89="","",①基本情報入力シート!I89)</f>
        <v/>
      </c>
      <c r="I73" s="592" t="str">
        <f>IF(①基本情報入力シート!J89="","",①基本情報入力シート!J89)</f>
        <v/>
      </c>
      <c r="J73" s="592" t="str">
        <f>IF(①基本情報入力シート!K89="","",①基本情報入力シート!K89)</f>
        <v/>
      </c>
      <c r="K73" s="593" t="str">
        <f>IF(①基本情報入力シート!L89="","",①基本情報入力シート!L89)</f>
        <v/>
      </c>
      <c r="L73" s="594" t="str">
        <f>IF(①基本情報入力シート!M89="","",①基本情報入力シート!M89)</f>
        <v/>
      </c>
      <c r="M73" s="594" t="str">
        <f>IF(①基本情報入力シート!R89="","",①基本情報入力シート!R89)</f>
        <v/>
      </c>
      <c r="N73" s="594" t="str">
        <f>IF(①基本情報入力シート!W89="","",①基本情報入力シート!W89)</f>
        <v/>
      </c>
      <c r="O73" s="589" t="str">
        <f>IF(①基本情報入力シート!X89="","",①基本情報入力シート!X89)</f>
        <v/>
      </c>
      <c r="P73" s="595" t="str">
        <f>IF(①基本情報入力シート!Y89="","",①基本情報入力シート!Y89)</f>
        <v/>
      </c>
      <c r="Q73" s="596" t="str">
        <f>IF(①基本情報入力シート!Z89="","",①基本情報入力シート!Z89)</f>
        <v/>
      </c>
      <c r="R73" s="597" t="str">
        <f>IF(①基本情報入力シート!AA89="","",①基本情報入力シート!AA89)</f>
        <v/>
      </c>
      <c r="S73" s="598"/>
      <c r="T73" s="599"/>
      <c r="U73" s="600" t="str">
        <f>IF(P73="","",VLOOKUP(P73,【参考】数式用!$A$5:$I$38,MATCH(T73,【参考】数式用!$C$4:$G$4,0)+2,0))</f>
        <v/>
      </c>
      <c r="V73" s="234" t="s">
        <v>199</v>
      </c>
      <c r="W73" s="601"/>
      <c r="X73" s="231" t="s">
        <v>200</v>
      </c>
      <c r="Y73" s="601"/>
      <c r="Z73" s="383" t="s">
        <v>201</v>
      </c>
      <c r="AA73" s="602"/>
      <c r="AB73" s="231" t="s">
        <v>200</v>
      </c>
      <c r="AC73" s="602"/>
      <c r="AD73" s="231" t="s">
        <v>202</v>
      </c>
      <c r="AE73" s="603" t="s">
        <v>203</v>
      </c>
      <c r="AF73" s="604" t="str">
        <f t="shared" si="4"/>
        <v/>
      </c>
      <c r="AG73" s="607" t="s">
        <v>204</v>
      </c>
      <c r="AH73" s="606" t="str">
        <f t="shared" si="5"/>
        <v/>
      </c>
    </row>
    <row r="74" spans="1:34" ht="36.75" customHeight="1">
      <c r="A74" s="589">
        <f t="shared" si="6"/>
        <v>63</v>
      </c>
      <c r="B74" s="590" t="str">
        <f>IF(①基本情報入力シート!C90="","",①基本情報入力シート!C90)</f>
        <v/>
      </c>
      <c r="C74" s="591" t="str">
        <f>IF(①基本情報入力シート!D90="","",①基本情報入力シート!D90)</f>
        <v/>
      </c>
      <c r="D74" s="592" t="str">
        <f>IF(①基本情報入力シート!E90="","",①基本情報入力シート!E90)</f>
        <v/>
      </c>
      <c r="E74" s="592" t="str">
        <f>IF(①基本情報入力シート!F90="","",①基本情報入力シート!F90)</f>
        <v/>
      </c>
      <c r="F74" s="592" t="str">
        <f>IF(①基本情報入力シート!G90="","",①基本情報入力シート!G90)</f>
        <v/>
      </c>
      <c r="G74" s="592" t="str">
        <f>IF(①基本情報入力シート!H90="","",①基本情報入力シート!H90)</f>
        <v/>
      </c>
      <c r="H74" s="592" t="str">
        <f>IF(①基本情報入力シート!I90="","",①基本情報入力シート!I90)</f>
        <v/>
      </c>
      <c r="I74" s="592" t="str">
        <f>IF(①基本情報入力シート!J90="","",①基本情報入力シート!J90)</f>
        <v/>
      </c>
      <c r="J74" s="592" t="str">
        <f>IF(①基本情報入力シート!K90="","",①基本情報入力シート!K90)</f>
        <v/>
      </c>
      <c r="K74" s="593" t="str">
        <f>IF(①基本情報入力シート!L90="","",①基本情報入力シート!L90)</f>
        <v/>
      </c>
      <c r="L74" s="594" t="str">
        <f>IF(①基本情報入力シート!M90="","",①基本情報入力シート!M90)</f>
        <v/>
      </c>
      <c r="M74" s="594" t="str">
        <f>IF(①基本情報入力シート!R90="","",①基本情報入力シート!R90)</f>
        <v/>
      </c>
      <c r="N74" s="594" t="str">
        <f>IF(①基本情報入力シート!W90="","",①基本情報入力シート!W90)</f>
        <v/>
      </c>
      <c r="O74" s="589" t="str">
        <f>IF(①基本情報入力シート!X90="","",①基本情報入力シート!X90)</f>
        <v/>
      </c>
      <c r="P74" s="595" t="str">
        <f>IF(①基本情報入力シート!Y90="","",①基本情報入力シート!Y90)</f>
        <v/>
      </c>
      <c r="Q74" s="596" t="str">
        <f>IF(①基本情報入力シート!Z90="","",①基本情報入力シート!Z90)</f>
        <v/>
      </c>
      <c r="R74" s="597" t="str">
        <f>IF(①基本情報入力シート!AA90="","",①基本情報入力シート!AA90)</f>
        <v/>
      </c>
      <c r="S74" s="598"/>
      <c r="T74" s="599"/>
      <c r="U74" s="600" t="str">
        <f>IF(P74="","",VLOOKUP(P74,【参考】数式用!$A$5:$I$38,MATCH(T74,【参考】数式用!$C$4:$G$4,0)+2,0))</f>
        <v/>
      </c>
      <c r="V74" s="234" t="s">
        <v>199</v>
      </c>
      <c r="W74" s="601"/>
      <c r="X74" s="231" t="s">
        <v>200</v>
      </c>
      <c r="Y74" s="601"/>
      <c r="Z74" s="383" t="s">
        <v>201</v>
      </c>
      <c r="AA74" s="602"/>
      <c r="AB74" s="231" t="s">
        <v>200</v>
      </c>
      <c r="AC74" s="602"/>
      <c r="AD74" s="231" t="s">
        <v>202</v>
      </c>
      <c r="AE74" s="603" t="s">
        <v>203</v>
      </c>
      <c r="AF74" s="604" t="str">
        <f t="shared" si="4"/>
        <v/>
      </c>
      <c r="AG74" s="607" t="s">
        <v>204</v>
      </c>
      <c r="AH74" s="606" t="str">
        <f t="shared" si="5"/>
        <v/>
      </c>
    </row>
    <row r="75" spans="1:34" ht="36.75" customHeight="1">
      <c r="A75" s="589">
        <f t="shared" si="6"/>
        <v>64</v>
      </c>
      <c r="B75" s="590" t="str">
        <f>IF(①基本情報入力シート!C91="","",①基本情報入力シート!C91)</f>
        <v/>
      </c>
      <c r="C75" s="591" t="str">
        <f>IF(①基本情報入力シート!D91="","",①基本情報入力シート!D91)</f>
        <v/>
      </c>
      <c r="D75" s="592" t="str">
        <f>IF(①基本情報入力シート!E91="","",①基本情報入力シート!E91)</f>
        <v/>
      </c>
      <c r="E75" s="592" t="str">
        <f>IF(①基本情報入力シート!F91="","",①基本情報入力シート!F91)</f>
        <v/>
      </c>
      <c r="F75" s="592" t="str">
        <f>IF(①基本情報入力シート!G91="","",①基本情報入力シート!G91)</f>
        <v/>
      </c>
      <c r="G75" s="592" t="str">
        <f>IF(①基本情報入力シート!H91="","",①基本情報入力シート!H91)</f>
        <v/>
      </c>
      <c r="H75" s="592" t="str">
        <f>IF(①基本情報入力シート!I91="","",①基本情報入力シート!I91)</f>
        <v/>
      </c>
      <c r="I75" s="592" t="str">
        <f>IF(①基本情報入力シート!J91="","",①基本情報入力シート!J91)</f>
        <v/>
      </c>
      <c r="J75" s="592" t="str">
        <f>IF(①基本情報入力シート!K91="","",①基本情報入力シート!K91)</f>
        <v/>
      </c>
      <c r="K75" s="593" t="str">
        <f>IF(①基本情報入力シート!L91="","",①基本情報入力シート!L91)</f>
        <v/>
      </c>
      <c r="L75" s="594" t="str">
        <f>IF(①基本情報入力シート!M91="","",①基本情報入力シート!M91)</f>
        <v/>
      </c>
      <c r="M75" s="594" t="str">
        <f>IF(①基本情報入力シート!R91="","",①基本情報入力シート!R91)</f>
        <v/>
      </c>
      <c r="N75" s="594" t="str">
        <f>IF(①基本情報入力シート!W91="","",①基本情報入力シート!W91)</f>
        <v/>
      </c>
      <c r="O75" s="589" t="str">
        <f>IF(①基本情報入力シート!X91="","",①基本情報入力シート!X91)</f>
        <v/>
      </c>
      <c r="P75" s="595" t="str">
        <f>IF(①基本情報入力シート!Y91="","",①基本情報入力シート!Y91)</f>
        <v/>
      </c>
      <c r="Q75" s="596" t="str">
        <f>IF(①基本情報入力シート!Z91="","",①基本情報入力シート!Z91)</f>
        <v/>
      </c>
      <c r="R75" s="597" t="str">
        <f>IF(①基本情報入力シート!AA91="","",①基本情報入力シート!AA91)</f>
        <v/>
      </c>
      <c r="S75" s="598"/>
      <c r="T75" s="599"/>
      <c r="U75" s="600" t="str">
        <f>IF(P75="","",VLOOKUP(P75,【参考】数式用!$A$5:$I$38,MATCH(T75,【参考】数式用!$C$4:$G$4,0)+2,0))</f>
        <v/>
      </c>
      <c r="V75" s="234" t="s">
        <v>199</v>
      </c>
      <c r="W75" s="601"/>
      <c r="X75" s="231" t="s">
        <v>200</v>
      </c>
      <c r="Y75" s="601"/>
      <c r="Z75" s="383" t="s">
        <v>201</v>
      </c>
      <c r="AA75" s="602"/>
      <c r="AB75" s="231" t="s">
        <v>200</v>
      </c>
      <c r="AC75" s="602"/>
      <c r="AD75" s="231" t="s">
        <v>202</v>
      </c>
      <c r="AE75" s="603" t="s">
        <v>203</v>
      </c>
      <c r="AF75" s="604" t="str">
        <f t="shared" si="4"/>
        <v/>
      </c>
      <c r="AG75" s="607" t="s">
        <v>204</v>
      </c>
      <c r="AH75" s="606" t="str">
        <f t="shared" si="5"/>
        <v/>
      </c>
    </row>
    <row r="76" spans="1:34" ht="36.75" customHeight="1">
      <c r="A76" s="589">
        <f t="shared" si="6"/>
        <v>65</v>
      </c>
      <c r="B76" s="590" t="str">
        <f>IF(①基本情報入力シート!C92="","",①基本情報入力シート!C92)</f>
        <v/>
      </c>
      <c r="C76" s="591" t="str">
        <f>IF(①基本情報入力シート!D92="","",①基本情報入力シート!D92)</f>
        <v/>
      </c>
      <c r="D76" s="592" t="str">
        <f>IF(①基本情報入力シート!E92="","",①基本情報入力シート!E92)</f>
        <v/>
      </c>
      <c r="E76" s="592" t="str">
        <f>IF(①基本情報入力シート!F92="","",①基本情報入力シート!F92)</f>
        <v/>
      </c>
      <c r="F76" s="592" t="str">
        <f>IF(①基本情報入力シート!G92="","",①基本情報入力シート!G92)</f>
        <v/>
      </c>
      <c r="G76" s="592" t="str">
        <f>IF(①基本情報入力シート!H92="","",①基本情報入力シート!H92)</f>
        <v/>
      </c>
      <c r="H76" s="592" t="str">
        <f>IF(①基本情報入力シート!I92="","",①基本情報入力シート!I92)</f>
        <v/>
      </c>
      <c r="I76" s="592" t="str">
        <f>IF(①基本情報入力シート!J92="","",①基本情報入力シート!J92)</f>
        <v/>
      </c>
      <c r="J76" s="592" t="str">
        <f>IF(①基本情報入力シート!K92="","",①基本情報入力シート!K92)</f>
        <v/>
      </c>
      <c r="K76" s="593" t="str">
        <f>IF(①基本情報入力シート!L92="","",①基本情報入力シート!L92)</f>
        <v/>
      </c>
      <c r="L76" s="594" t="str">
        <f>IF(①基本情報入力シート!M92="","",①基本情報入力シート!M92)</f>
        <v/>
      </c>
      <c r="M76" s="594" t="str">
        <f>IF(①基本情報入力シート!R92="","",①基本情報入力シート!R92)</f>
        <v/>
      </c>
      <c r="N76" s="594" t="str">
        <f>IF(①基本情報入力シート!W92="","",①基本情報入力シート!W92)</f>
        <v/>
      </c>
      <c r="O76" s="589" t="str">
        <f>IF(①基本情報入力シート!X92="","",①基本情報入力シート!X92)</f>
        <v/>
      </c>
      <c r="P76" s="595" t="str">
        <f>IF(①基本情報入力シート!Y92="","",①基本情報入力シート!Y92)</f>
        <v/>
      </c>
      <c r="Q76" s="596" t="str">
        <f>IF(①基本情報入力シート!Z92="","",①基本情報入力シート!Z92)</f>
        <v/>
      </c>
      <c r="R76" s="597" t="str">
        <f>IF(①基本情報入力シート!AA92="","",①基本情報入力シート!AA92)</f>
        <v/>
      </c>
      <c r="S76" s="598"/>
      <c r="T76" s="599"/>
      <c r="U76" s="600" t="str">
        <f>IF(P76="","",VLOOKUP(P76,【参考】数式用!$A$5:$I$38,MATCH(T76,【参考】数式用!$C$4:$G$4,0)+2,0))</f>
        <v/>
      </c>
      <c r="V76" s="234" t="s">
        <v>199</v>
      </c>
      <c r="W76" s="601"/>
      <c r="X76" s="231" t="s">
        <v>200</v>
      </c>
      <c r="Y76" s="601"/>
      <c r="Z76" s="383" t="s">
        <v>201</v>
      </c>
      <c r="AA76" s="602"/>
      <c r="AB76" s="231" t="s">
        <v>200</v>
      </c>
      <c r="AC76" s="602"/>
      <c r="AD76" s="231" t="s">
        <v>202</v>
      </c>
      <c r="AE76" s="603" t="s">
        <v>203</v>
      </c>
      <c r="AF76" s="604" t="str">
        <f t="shared" si="4"/>
        <v/>
      </c>
      <c r="AG76" s="607" t="s">
        <v>204</v>
      </c>
      <c r="AH76" s="606" t="str">
        <f t="shared" si="5"/>
        <v/>
      </c>
    </row>
    <row r="77" spans="1:34" ht="36.75" customHeight="1">
      <c r="A77" s="589">
        <f t="shared" si="6"/>
        <v>66</v>
      </c>
      <c r="B77" s="590" t="str">
        <f>IF(①基本情報入力シート!C93="","",①基本情報入力シート!C93)</f>
        <v/>
      </c>
      <c r="C77" s="591" t="str">
        <f>IF(①基本情報入力シート!D93="","",①基本情報入力シート!D93)</f>
        <v/>
      </c>
      <c r="D77" s="592" t="str">
        <f>IF(①基本情報入力シート!E93="","",①基本情報入力シート!E93)</f>
        <v/>
      </c>
      <c r="E77" s="592" t="str">
        <f>IF(①基本情報入力シート!F93="","",①基本情報入力シート!F93)</f>
        <v/>
      </c>
      <c r="F77" s="592" t="str">
        <f>IF(①基本情報入力シート!G93="","",①基本情報入力シート!G93)</f>
        <v/>
      </c>
      <c r="G77" s="592" t="str">
        <f>IF(①基本情報入力シート!H93="","",①基本情報入力シート!H93)</f>
        <v/>
      </c>
      <c r="H77" s="592" t="str">
        <f>IF(①基本情報入力シート!I93="","",①基本情報入力シート!I93)</f>
        <v/>
      </c>
      <c r="I77" s="592" t="str">
        <f>IF(①基本情報入力シート!J93="","",①基本情報入力シート!J93)</f>
        <v/>
      </c>
      <c r="J77" s="592" t="str">
        <f>IF(①基本情報入力シート!K93="","",①基本情報入力シート!K93)</f>
        <v/>
      </c>
      <c r="K77" s="593" t="str">
        <f>IF(①基本情報入力シート!L93="","",①基本情報入力シート!L93)</f>
        <v/>
      </c>
      <c r="L77" s="594" t="str">
        <f>IF(①基本情報入力シート!M93="","",①基本情報入力シート!M93)</f>
        <v/>
      </c>
      <c r="M77" s="594" t="str">
        <f>IF(①基本情報入力シート!R93="","",①基本情報入力シート!R93)</f>
        <v/>
      </c>
      <c r="N77" s="594" t="str">
        <f>IF(①基本情報入力シート!W93="","",①基本情報入力シート!W93)</f>
        <v/>
      </c>
      <c r="O77" s="589" t="str">
        <f>IF(①基本情報入力シート!X93="","",①基本情報入力シート!X93)</f>
        <v/>
      </c>
      <c r="P77" s="595" t="str">
        <f>IF(①基本情報入力シート!Y93="","",①基本情報入力シート!Y93)</f>
        <v/>
      </c>
      <c r="Q77" s="596" t="str">
        <f>IF(①基本情報入力シート!Z93="","",①基本情報入力シート!Z93)</f>
        <v/>
      </c>
      <c r="R77" s="597" t="str">
        <f>IF(①基本情報入力シート!AA93="","",①基本情報入力シート!AA93)</f>
        <v/>
      </c>
      <c r="S77" s="598"/>
      <c r="T77" s="599"/>
      <c r="U77" s="600" t="str">
        <f>IF(P77="","",VLOOKUP(P77,【参考】数式用!$A$5:$I$38,MATCH(T77,【参考】数式用!$C$4:$G$4,0)+2,0))</f>
        <v/>
      </c>
      <c r="V77" s="234" t="s">
        <v>199</v>
      </c>
      <c r="W77" s="601"/>
      <c r="X77" s="231" t="s">
        <v>200</v>
      </c>
      <c r="Y77" s="601"/>
      <c r="Z77" s="383" t="s">
        <v>201</v>
      </c>
      <c r="AA77" s="602"/>
      <c r="AB77" s="231" t="s">
        <v>200</v>
      </c>
      <c r="AC77" s="602"/>
      <c r="AD77" s="231" t="s">
        <v>202</v>
      </c>
      <c r="AE77" s="603" t="s">
        <v>203</v>
      </c>
      <c r="AF77" s="604" t="str">
        <f t="shared" si="4"/>
        <v/>
      </c>
      <c r="AG77" s="607" t="s">
        <v>204</v>
      </c>
      <c r="AH77" s="606" t="str">
        <f t="shared" ref="AH77:AH111" si="7">IFERROR(ROUNDDOWN(ROUND(Q77*R77,0)*U77,0)*AF77,"")</f>
        <v/>
      </c>
    </row>
    <row r="78" spans="1:34" ht="36.75" customHeight="1">
      <c r="A78" s="589">
        <f t="shared" si="6"/>
        <v>67</v>
      </c>
      <c r="B78" s="590" t="str">
        <f>IF(①基本情報入力シート!C94="","",①基本情報入力シート!C94)</f>
        <v/>
      </c>
      <c r="C78" s="591" t="str">
        <f>IF(①基本情報入力シート!D94="","",①基本情報入力シート!D94)</f>
        <v/>
      </c>
      <c r="D78" s="592" t="str">
        <f>IF(①基本情報入力シート!E94="","",①基本情報入力シート!E94)</f>
        <v/>
      </c>
      <c r="E78" s="592" t="str">
        <f>IF(①基本情報入力シート!F94="","",①基本情報入力シート!F94)</f>
        <v/>
      </c>
      <c r="F78" s="592" t="str">
        <f>IF(①基本情報入力シート!G94="","",①基本情報入力シート!G94)</f>
        <v/>
      </c>
      <c r="G78" s="592" t="str">
        <f>IF(①基本情報入力シート!H94="","",①基本情報入力シート!H94)</f>
        <v/>
      </c>
      <c r="H78" s="592" t="str">
        <f>IF(①基本情報入力シート!I94="","",①基本情報入力シート!I94)</f>
        <v/>
      </c>
      <c r="I78" s="592" t="str">
        <f>IF(①基本情報入力シート!J94="","",①基本情報入力シート!J94)</f>
        <v/>
      </c>
      <c r="J78" s="592" t="str">
        <f>IF(①基本情報入力シート!K94="","",①基本情報入力シート!K94)</f>
        <v/>
      </c>
      <c r="K78" s="593" t="str">
        <f>IF(①基本情報入力シート!L94="","",①基本情報入力シート!L94)</f>
        <v/>
      </c>
      <c r="L78" s="594" t="str">
        <f>IF(①基本情報入力シート!M94="","",①基本情報入力シート!M94)</f>
        <v/>
      </c>
      <c r="M78" s="594" t="str">
        <f>IF(①基本情報入力シート!R94="","",①基本情報入力シート!R94)</f>
        <v/>
      </c>
      <c r="N78" s="594" t="str">
        <f>IF(①基本情報入力シート!W94="","",①基本情報入力シート!W94)</f>
        <v/>
      </c>
      <c r="O78" s="589" t="str">
        <f>IF(①基本情報入力シート!X94="","",①基本情報入力シート!X94)</f>
        <v/>
      </c>
      <c r="P78" s="595" t="str">
        <f>IF(①基本情報入力シート!Y94="","",①基本情報入力シート!Y94)</f>
        <v/>
      </c>
      <c r="Q78" s="596" t="str">
        <f>IF(①基本情報入力シート!Z94="","",①基本情報入力シート!Z94)</f>
        <v/>
      </c>
      <c r="R78" s="597" t="str">
        <f>IF(①基本情報入力シート!AA94="","",①基本情報入力シート!AA94)</f>
        <v/>
      </c>
      <c r="S78" s="598"/>
      <c r="T78" s="599"/>
      <c r="U78" s="600" t="str">
        <f>IF(P78="","",VLOOKUP(P78,【参考】数式用!$A$5:$I$38,MATCH(T78,【参考】数式用!$C$4:$G$4,0)+2,0))</f>
        <v/>
      </c>
      <c r="V78" s="234" t="s">
        <v>199</v>
      </c>
      <c r="W78" s="601"/>
      <c r="X78" s="231" t="s">
        <v>200</v>
      </c>
      <c r="Y78" s="601"/>
      <c r="Z78" s="383" t="s">
        <v>201</v>
      </c>
      <c r="AA78" s="602"/>
      <c r="AB78" s="231" t="s">
        <v>200</v>
      </c>
      <c r="AC78" s="602"/>
      <c r="AD78" s="231" t="s">
        <v>202</v>
      </c>
      <c r="AE78" s="603" t="s">
        <v>203</v>
      </c>
      <c r="AF78" s="604" t="str">
        <f t="shared" si="4"/>
        <v/>
      </c>
      <c r="AG78" s="607" t="s">
        <v>204</v>
      </c>
      <c r="AH78" s="606" t="str">
        <f t="shared" si="7"/>
        <v/>
      </c>
    </row>
    <row r="79" spans="1:34" ht="36.75" customHeight="1">
      <c r="A79" s="589">
        <f t="shared" si="6"/>
        <v>68</v>
      </c>
      <c r="B79" s="590" t="str">
        <f>IF(①基本情報入力シート!C95="","",①基本情報入力シート!C95)</f>
        <v/>
      </c>
      <c r="C79" s="591" t="str">
        <f>IF(①基本情報入力シート!D95="","",①基本情報入力シート!D95)</f>
        <v/>
      </c>
      <c r="D79" s="592" t="str">
        <f>IF(①基本情報入力シート!E95="","",①基本情報入力シート!E95)</f>
        <v/>
      </c>
      <c r="E79" s="592" t="str">
        <f>IF(①基本情報入力シート!F95="","",①基本情報入力シート!F95)</f>
        <v/>
      </c>
      <c r="F79" s="592" t="str">
        <f>IF(①基本情報入力シート!G95="","",①基本情報入力シート!G95)</f>
        <v/>
      </c>
      <c r="G79" s="592" t="str">
        <f>IF(①基本情報入力シート!H95="","",①基本情報入力シート!H95)</f>
        <v/>
      </c>
      <c r="H79" s="592" t="str">
        <f>IF(①基本情報入力シート!I95="","",①基本情報入力シート!I95)</f>
        <v/>
      </c>
      <c r="I79" s="592" t="str">
        <f>IF(①基本情報入力シート!J95="","",①基本情報入力シート!J95)</f>
        <v/>
      </c>
      <c r="J79" s="592" t="str">
        <f>IF(①基本情報入力シート!K95="","",①基本情報入力シート!K95)</f>
        <v/>
      </c>
      <c r="K79" s="593" t="str">
        <f>IF(①基本情報入力シート!L95="","",①基本情報入力シート!L95)</f>
        <v/>
      </c>
      <c r="L79" s="594" t="str">
        <f>IF(①基本情報入力シート!M95="","",①基本情報入力シート!M95)</f>
        <v/>
      </c>
      <c r="M79" s="594" t="str">
        <f>IF(①基本情報入力シート!R95="","",①基本情報入力シート!R95)</f>
        <v/>
      </c>
      <c r="N79" s="594" t="str">
        <f>IF(①基本情報入力シート!W95="","",①基本情報入力シート!W95)</f>
        <v/>
      </c>
      <c r="O79" s="589" t="str">
        <f>IF(①基本情報入力シート!X95="","",①基本情報入力シート!X95)</f>
        <v/>
      </c>
      <c r="P79" s="595" t="str">
        <f>IF(①基本情報入力シート!Y95="","",①基本情報入力シート!Y95)</f>
        <v/>
      </c>
      <c r="Q79" s="596" t="str">
        <f>IF(①基本情報入力シート!Z95="","",①基本情報入力シート!Z95)</f>
        <v/>
      </c>
      <c r="R79" s="597" t="str">
        <f>IF(①基本情報入力シート!AA95="","",①基本情報入力シート!AA95)</f>
        <v/>
      </c>
      <c r="S79" s="598"/>
      <c r="T79" s="599"/>
      <c r="U79" s="600" t="str">
        <f>IF(P79="","",VLOOKUP(P79,【参考】数式用!$A$5:$I$38,MATCH(T79,【参考】数式用!$C$4:$G$4,0)+2,0))</f>
        <v/>
      </c>
      <c r="V79" s="234" t="s">
        <v>199</v>
      </c>
      <c r="W79" s="601"/>
      <c r="X79" s="231" t="s">
        <v>200</v>
      </c>
      <c r="Y79" s="601"/>
      <c r="Z79" s="383" t="s">
        <v>201</v>
      </c>
      <c r="AA79" s="602"/>
      <c r="AB79" s="231" t="s">
        <v>200</v>
      </c>
      <c r="AC79" s="602"/>
      <c r="AD79" s="231" t="s">
        <v>202</v>
      </c>
      <c r="AE79" s="603" t="s">
        <v>203</v>
      </c>
      <c r="AF79" s="604" t="str">
        <f t="shared" si="4"/>
        <v/>
      </c>
      <c r="AG79" s="607" t="s">
        <v>204</v>
      </c>
      <c r="AH79" s="606" t="str">
        <f t="shared" si="7"/>
        <v/>
      </c>
    </row>
    <row r="80" spans="1:34" ht="36.75" customHeight="1">
      <c r="A80" s="589">
        <f t="shared" si="6"/>
        <v>69</v>
      </c>
      <c r="B80" s="590" t="str">
        <f>IF(①基本情報入力シート!C96="","",①基本情報入力シート!C96)</f>
        <v/>
      </c>
      <c r="C80" s="591" t="str">
        <f>IF(①基本情報入力シート!D96="","",①基本情報入力シート!D96)</f>
        <v/>
      </c>
      <c r="D80" s="592" t="str">
        <f>IF(①基本情報入力シート!E96="","",①基本情報入力シート!E96)</f>
        <v/>
      </c>
      <c r="E80" s="592" t="str">
        <f>IF(①基本情報入力シート!F96="","",①基本情報入力シート!F96)</f>
        <v/>
      </c>
      <c r="F80" s="592" t="str">
        <f>IF(①基本情報入力シート!G96="","",①基本情報入力シート!G96)</f>
        <v/>
      </c>
      <c r="G80" s="592" t="str">
        <f>IF(①基本情報入力シート!H96="","",①基本情報入力シート!H96)</f>
        <v/>
      </c>
      <c r="H80" s="592" t="str">
        <f>IF(①基本情報入力シート!I96="","",①基本情報入力シート!I96)</f>
        <v/>
      </c>
      <c r="I80" s="592" t="str">
        <f>IF(①基本情報入力シート!J96="","",①基本情報入力シート!J96)</f>
        <v/>
      </c>
      <c r="J80" s="592" t="str">
        <f>IF(①基本情報入力シート!K96="","",①基本情報入力シート!K96)</f>
        <v/>
      </c>
      <c r="K80" s="593" t="str">
        <f>IF(①基本情報入力シート!L96="","",①基本情報入力シート!L96)</f>
        <v/>
      </c>
      <c r="L80" s="594" t="str">
        <f>IF(①基本情報入力シート!M96="","",①基本情報入力シート!M96)</f>
        <v/>
      </c>
      <c r="M80" s="594" t="str">
        <f>IF(①基本情報入力シート!R96="","",①基本情報入力シート!R96)</f>
        <v/>
      </c>
      <c r="N80" s="594" t="str">
        <f>IF(①基本情報入力シート!W96="","",①基本情報入力シート!W96)</f>
        <v/>
      </c>
      <c r="O80" s="589" t="str">
        <f>IF(①基本情報入力シート!X96="","",①基本情報入力シート!X96)</f>
        <v/>
      </c>
      <c r="P80" s="595" t="str">
        <f>IF(①基本情報入力シート!Y96="","",①基本情報入力シート!Y96)</f>
        <v/>
      </c>
      <c r="Q80" s="596" t="str">
        <f>IF(①基本情報入力シート!Z96="","",①基本情報入力シート!Z96)</f>
        <v/>
      </c>
      <c r="R80" s="597" t="str">
        <f>IF(①基本情報入力シート!AA96="","",①基本情報入力シート!AA96)</f>
        <v/>
      </c>
      <c r="S80" s="598"/>
      <c r="T80" s="599"/>
      <c r="U80" s="600" t="str">
        <f>IF(P80="","",VLOOKUP(P80,【参考】数式用!$A$5:$I$38,MATCH(T80,【参考】数式用!$C$4:$G$4,0)+2,0))</f>
        <v/>
      </c>
      <c r="V80" s="234" t="s">
        <v>199</v>
      </c>
      <c r="W80" s="601"/>
      <c r="X80" s="231" t="s">
        <v>200</v>
      </c>
      <c r="Y80" s="601"/>
      <c r="Z80" s="383" t="s">
        <v>201</v>
      </c>
      <c r="AA80" s="602"/>
      <c r="AB80" s="231" t="s">
        <v>200</v>
      </c>
      <c r="AC80" s="602"/>
      <c r="AD80" s="231" t="s">
        <v>202</v>
      </c>
      <c r="AE80" s="603" t="s">
        <v>203</v>
      </c>
      <c r="AF80" s="604" t="str">
        <f t="shared" si="4"/>
        <v/>
      </c>
      <c r="AG80" s="607" t="s">
        <v>204</v>
      </c>
      <c r="AH80" s="606" t="str">
        <f t="shared" si="7"/>
        <v/>
      </c>
    </row>
    <row r="81" spans="1:34" ht="36.75" customHeight="1">
      <c r="A81" s="589">
        <f t="shared" si="6"/>
        <v>70</v>
      </c>
      <c r="B81" s="590" t="str">
        <f>IF(①基本情報入力シート!C97="","",①基本情報入力シート!C97)</f>
        <v/>
      </c>
      <c r="C81" s="591" t="str">
        <f>IF(①基本情報入力シート!D97="","",①基本情報入力シート!D97)</f>
        <v/>
      </c>
      <c r="D81" s="592" t="str">
        <f>IF(①基本情報入力シート!E97="","",①基本情報入力シート!E97)</f>
        <v/>
      </c>
      <c r="E81" s="592" t="str">
        <f>IF(①基本情報入力シート!F97="","",①基本情報入力シート!F97)</f>
        <v/>
      </c>
      <c r="F81" s="592" t="str">
        <f>IF(①基本情報入力シート!G97="","",①基本情報入力シート!G97)</f>
        <v/>
      </c>
      <c r="G81" s="592" t="str">
        <f>IF(①基本情報入力シート!H97="","",①基本情報入力シート!H97)</f>
        <v/>
      </c>
      <c r="H81" s="592" t="str">
        <f>IF(①基本情報入力シート!I97="","",①基本情報入力シート!I97)</f>
        <v/>
      </c>
      <c r="I81" s="592" t="str">
        <f>IF(①基本情報入力シート!J97="","",①基本情報入力シート!J97)</f>
        <v/>
      </c>
      <c r="J81" s="592" t="str">
        <f>IF(①基本情報入力シート!K97="","",①基本情報入力シート!K97)</f>
        <v/>
      </c>
      <c r="K81" s="593" t="str">
        <f>IF(①基本情報入力シート!L97="","",①基本情報入力シート!L97)</f>
        <v/>
      </c>
      <c r="L81" s="594" t="str">
        <f>IF(①基本情報入力シート!M97="","",①基本情報入力シート!M97)</f>
        <v/>
      </c>
      <c r="M81" s="594" t="str">
        <f>IF(①基本情報入力シート!R97="","",①基本情報入力シート!R97)</f>
        <v/>
      </c>
      <c r="N81" s="594" t="str">
        <f>IF(①基本情報入力シート!W97="","",①基本情報入力シート!W97)</f>
        <v/>
      </c>
      <c r="O81" s="589" t="str">
        <f>IF(①基本情報入力シート!X97="","",①基本情報入力シート!X97)</f>
        <v/>
      </c>
      <c r="P81" s="595" t="str">
        <f>IF(①基本情報入力シート!Y97="","",①基本情報入力シート!Y97)</f>
        <v/>
      </c>
      <c r="Q81" s="596" t="str">
        <f>IF(①基本情報入力シート!Z97="","",①基本情報入力シート!Z97)</f>
        <v/>
      </c>
      <c r="R81" s="597" t="str">
        <f>IF(①基本情報入力シート!AA97="","",①基本情報入力シート!AA97)</f>
        <v/>
      </c>
      <c r="S81" s="598"/>
      <c r="T81" s="599"/>
      <c r="U81" s="600" t="str">
        <f>IF(P81="","",VLOOKUP(P81,【参考】数式用!$A$5:$I$38,MATCH(T81,【参考】数式用!$C$4:$G$4,0)+2,0))</f>
        <v/>
      </c>
      <c r="V81" s="234" t="s">
        <v>199</v>
      </c>
      <c r="W81" s="601"/>
      <c r="X81" s="231" t="s">
        <v>200</v>
      </c>
      <c r="Y81" s="601"/>
      <c r="Z81" s="383" t="s">
        <v>201</v>
      </c>
      <c r="AA81" s="602"/>
      <c r="AB81" s="231" t="s">
        <v>200</v>
      </c>
      <c r="AC81" s="602"/>
      <c r="AD81" s="231" t="s">
        <v>202</v>
      </c>
      <c r="AE81" s="603" t="s">
        <v>203</v>
      </c>
      <c r="AF81" s="604" t="str">
        <f t="shared" ref="AF81:AF111" si="8">IF(W81&gt;=1,(AA81*12+AC81)-(W81*12+Y81)+1,"")</f>
        <v/>
      </c>
      <c r="AG81" s="607" t="s">
        <v>204</v>
      </c>
      <c r="AH81" s="606" t="str">
        <f t="shared" si="7"/>
        <v/>
      </c>
    </row>
    <row r="82" spans="1:34" ht="36.75" customHeight="1">
      <c r="A82" s="589">
        <f t="shared" si="6"/>
        <v>71</v>
      </c>
      <c r="B82" s="590" t="str">
        <f>IF(①基本情報入力シート!C98="","",①基本情報入力シート!C98)</f>
        <v/>
      </c>
      <c r="C82" s="591" t="str">
        <f>IF(①基本情報入力シート!D98="","",①基本情報入力シート!D98)</f>
        <v/>
      </c>
      <c r="D82" s="592" t="str">
        <f>IF(①基本情報入力シート!E98="","",①基本情報入力シート!E98)</f>
        <v/>
      </c>
      <c r="E82" s="592" t="str">
        <f>IF(①基本情報入力シート!F98="","",①基本情報入力シート!F98)</f>
        <v/>
      </c>
      <c r="F82" s="592" t="str">
        <f>IF(①基本情報入力シート!G98="","",①基本情報入力シート!G98)</f>
        <v/>
      </c>
      <c r="G82" s="592" t="str">
        <f>IF(①基本情報入力シート!H98="","",①基本情報入力シート!H98)</f>
        <v/>
      </c>
      <c r="H82" s="592" t="str">
        <f>IF(①基本情報入力シート!I98="","",①基本情報入力シート!I98)</f>
        <v/>
      </c>
      <c r="I82" s="592" t="str">
        <f>IF(①基本情報入力シート!J98="","",①基本情報入力シート!J98)</f>
        <v/>
      </c>
      <c r="J82" s="592" t="str">
        <f>IF(①基本情報入力シート!K98="","",①基本情報入力シート!K98)</f>
        <v/>
      </c>
      <c r="K82" s="593" t="str">
        <f>IF(①基本情報入力シート!L98="","",①基本情報入力シート!L98)</f>
        <v/>
      </c>
      <c r="L82" s="594" t="str">
        <f>IF(①基本情報入力シート!M98="","",①基本情報入力シート!M98)</f>
        <v/>
      </c>
      <c r="M82" s="594" t="str">
        <f>IF(①基本情報入力シート!R98="","",①基本情報入力シート!R98)</f>
        <v/>
      </c>
      <c r="N82" s="594" t="str">
        <f>IF(①基本情報入力シート!W98="","",①基本情報入力シート!W98)</f>
        <v/>
      </c>
      <c r="O82" s="589" t="str">
        <f>IF(①基本情報入力シート!X98="","",①基本情報入力シート!X98)</f>
        <v/>
      </c>
      <c r="P82" s="595" t="str">
        <f>IF(①基本情報入力シート!Y98="","",①基本情報入力シート!Y98)</f>
        <v/>
      </c>
      <c r="Q82" s="596" t="str">
        <f>IF(①基本情報入力シート!Z98="","",①基本情報入力シート!Z98)</f>
        <v/>
      </c>
      <c r="R82" s="597" t="str">
        <f>IF(①基本情報入力シート!AA98="","",①基本情報入力シート!AA98)</f>
        <v/>
      </c>
      <c r="S82" s="598"/>
      <c r="T82" s="599"/>
      <c r="U82" s="600" t="str">
        <f>IF(P82="","",VLOOKUP(P82,【参考】数式用!$A$5:$I$38,MATCH(T82,【参考】数式用!$C$4:$G$4,0)+2,0))</f>
        <v/>
      </c>
      <c r="V82" s="234" t="s">
        <v>199</v>
      </c>
      <c r="W82" s="601"/>
      <c r="X82" s="231" t="s">
        <v>200</v>
      </c>
      <c r="Y82" s="601"/>
      <c r="Z82" s="383" t="s">
        <v>201</v>
      </c>
      <c r="AA82" s="602"/>
      <c r="AB82" s="231" t="s">
        <v>200</v>
      </c>
      <c r="AC82" s="602"/>
      <c r="AD82" s="231" t="s">
        <v>202</v>
      </c>
      <c r="AE82" s="603" t="s">
        <v>203</v>
      </c>
      <c r="AF82" s="604" t="str">
        <f t="shared" si="8"/>
        <v/>
      </c>
      <c r="AG82" s="607" t="s">
        <v>204</v>
      </c>
      <c r="AH82" s="606" t="str">
        <f t="shared" si="7"/>
        <v/>
      </c>
    </row>
    <row r="83" spans="1:34" ht="36.75" customHeight="1">
      <c r="A83" s="589">
        <f t="shared" si="6"/>
        <v>72</v>
      </c>
      <c r="B83" s="590" t="str">
        <f>IF(①基本情報入力シート!C99="","",①基本情報入力シート!C99)</f>
        <v/>
      </c>
      <c r="C83" s="591" t="str">
        <f>IF(①基本情報入力シート!D99="","",①基本情報入力シート!D99)</f>
        <v/>
      </c>
      <c r="D83" s="592" t="str">
        <f>IF(①基本情報入力シート!E99="","",①基本情報入力シート!E99)</f>
        <v/>
      </c>
      <c r="E83" s="592" t="str">
        <f>IF(①基本情報入力シート!F99="","",①基本情報入力シート!F99)</f>
        <v/>
      </c>
      <c r="F83" s="592" t="str">
        <f>IF(①基本情報入力シート!G99="","",①基本情報入力シート!G99)</f>
        <v/>
      </c>
      <c r="G83" s="592" t="str">
        <f>IF(①基本情報入力シート!H99="","",①基本情報入力シート!H99)</f>
        <v/>
      </c>
      <c r="H83" s="592" t="str">
        <f>IF(①基本情報入力シート!I99="","",①基本情報入力シート!I99)</f>
        <v/>
      </c>
      <c r="I83" s="592" t="str">
        <f>IF(①基本情報入力シート!J99="","",①基本情報入力シート!J99)</f>
        <v/>
      </c>
      <c r="J83" s="592" t="str">
        <f>IF(①基本情報入力シート!K99="","",①基本情報入力シート!K99)</f>
        <v/>
      </c>
      <c r="K83" s="593" t="str">
        <f>IF(①基本情報入力シート!L99="","",①基本情報入力シート!L99)</f>
        <v/>
      </c>
      <c r="L83" s="594" t="str">
        <f>IF(①基本情報入力シート!M99="","",①基本情報入力シート!M99)</f>
        <v/>
      </c>
      <c r="M83" s="594" t="str">
        <f>IF(①基本情報入力シート!R99="","",①基本情報入力シート!R99)</f>
        <v/>
      </c>
      <c r="N83" s="594" t="str">
        <f>IF(①基本情報入力シート!W99="","",①基本情報入力シート!W99)</f>
        <v/>
      </c>
      <c r="O83" s="589" t="str">
        <f>IF(①基本情報入力シート!X99="","",①基本情報入力シート!X99)</f>
        <v/>
      </c>
      <c r="P83" s="595" t="str">
        <f>IF(①基本情報入力シート!Y99="","",①基本情報入力シート!Y99)</f>
        <v/>
      </c>
      <c r="Q83" s="596" t="str">
        <f>IF(①基本情報入力シート!Z99="","",①基本情報入力シート!Z99)</f>
        <v/>
      </c>
      <c r="R83" s="597" t="str">
        <f>IF(①基本情報入力シート!AA99="","",①基本情報入力シート!AA99)</f>
        <v/>
      </c>
      <c r="S83" s="598"/>
      <c r="T83" s="599"/>
      <c r="U83" s="600" t="str">
        <f>IF(P83="","",VLOOKUP(P83,【参考】数式用!$A$5:$I$38,MATCH(T83,【参考】数式用!$C$4:$G$4,0)+2,0))</f>
        <v/>
      </c>
      <c r="V83" s="234" t="s">
        <v>199</v>
      </c>
      <c r="W83" s="601"/>
      <c r="X83" s="231" t="s">
        <v>200</v>
      </c>
      <c r="Y83" s="601"/>
      <c r="Z83" s="383" t="s">
        <v>201</v>
      </c>
      <c r="AA83" s="602"/>
      <c r="AB83" s="231" t="s">
        <v>200</v>
      </c>
      <c r="AC83" s="602"/>
      <c r="AD83" s="231" t="s">
        <v>202</v>
      </c>
      <c r="AE83" s="603" t="s">
        <v>203</v>
      </c>
      <c r="AF83" s="604" t="str">
        <f t="shared" si="8"/>
        <v/>
      </c>
      <c r="AG83" s="607" t="s">
        <v>204</v>
      </c>
      <c r="AH83" s="606" t="str">
        <f t="shared" si="7"/>
        <v/>
      </c>
    </row>
    <row r="84" spans="1:34" ht="36.75" customHeight="1">
      <c r="A84" s="589">
        <f t="shared" si="6"/>
        <v>73</v>
      </c>
      <c r="B84" s="590" t="str">
        <f>IF(①基本情報入力シート!C100="","",①基本情報入力シート!C100)</f>
        <v/>
      </c>
      <c r="C84" s="591" t="str">
        <f>IF(①基本情報入力シート!D100="","",①基本情報入力シート!D100)</f>
        <v/>
      </c>
      <c r="D84" s="592" t="str">
        <f>IF(①基本情報入力シート!E100="","",①基本情報入力シート!E100)</f>
        <v/>
      </c>
      <c r="E84" s="592" t="str">
        <f>IF(①基本情報入力シート!F100="","",①基本情報入力シート!F100)</f>
        <v/>
      </c>
      <c r="F84" s="592" t="str">
        <f>IF(①基本情報入力シート!G100="","",①基本情報入力シート!G100)</f>
        <v/>
      </c>
      <c r="G84" s="592" t="str">
        <f>IF(①基本情報入力シート!H100="","",①基本情報入力シート!H100)</f>
        <v/>
      </c>
      <c r="H84" s="592" t="str">
        <f>IF(①基本情報入力シート!I100="","",①基本情報入力シート!I100)</f>
        <v/>
      </c>
      <c r="I84" s="592" t="str">
        <f>IF(①基本情報入力シート!J100="","",①基本情報入力シート!J100)</f>
        <v/>
      </c>
      <c r="J84" s="592" t="str">
        <f>IF(①基本情報入力シート!K100="","",①基本情報入力シート!K100)</f>
        <v/>
      </c>
      <c r="K84" s="593" t="str">
        <f>IF(①基本情報入力シート!L100="","",①基本情報入力シート!L100)</f>
        <v/>
      </c>
      <c r="L84" s="594" t="str">
        <f>IF(①基本情報入力シート!M100="","",①基本情報入力シート!M100)</f>
        <v/>
      </c>
      <c r="M84" s="594" t="str">
        <f>IF(①基本情報入力シート!R100="","",①基本情報入力シート!R100)</f>
        <v/>
      </c>
      <c r="N84" s="594" t="str">
        <f>IF(①基本情報入力シート!W100="","",①基本情報入力シート!W100)</f>
        <v/>
      </c>
      <c r="O84" s="589" t="str">
        <f>IF(①基本情報入力シート!X100="","",①基本情報入力シート!X100)</f>
        <v/>
      </c>
      <c r="P84" s="595" t="str">
        <f>IF(①基本情報入力シート!Y100="","",①基本情報入力シート!Y100)</f>
        <v/>
      </c>
      <c r="Q84" s="596" t="str">
        <f>IF(①基本情報入力シート!Z100="","",①基本情報入力シート!Z100)</f>
        <v/>
      </c>
      <c r="R84" s="597" t="str">
        <f>IF(①基本情報入力シート!AA100="","",①基本情報入力シート!AA100)</f>
        <v/>
      </c>
      <c r="S84" s="598"/>
      <c r="T84" s="599"/>
      <c r="U84" s="600" t="str">
        <f>IF(P84="","",VLOOKUP(P84,【参考】数式用!$A$5:$I$38,MATCH(T84,【参考】数式用!$C$4:$G$4,0)+2,0))</f>
        <v/>
      </c>
      <c r="V84" s="234" t="s">
        <v>199</v>
      </c>
      <c r="W84" s="601"/>
      <c r="X84" s="231" t="s">
        <v>200</v>
      </c>
      <c r="Y84" s="601"/>
      <c r="Z84" s="383" t="s">
        <v>201</v>
      </c>
      <c r="AA84" s="602"/>
      <c r="AB84" s="231" t="s">
        <v>200</v>
      </c>
      <c r="AC84" s="602"/>
      <c r="AD84" s="231" t="s">
        <v>202</v>
      </c>
      <c r="AE84" s="603" t="s">
        <v>203</v>
      </c>
      <c r="AF84" s="604" t="str">
        <f t="shared" si="8"/>
        <v/>
      </c>
      <c r="AG84" s="607" t="s">
        <v>204</v>
      </c>
      <c r="AH84" s="606" t="str">
        <f t="shared" si="7"/>
        <v/>
      </c>
    </row>
    <row r="85" spans="1:34" ht="36.75" customHeight="1">
      <c r="A85" s="589">
        <f t="shared" si="6"/>
        <v>74</v>
      </c>
      <c r="B85" s="590" t="str">
        <f>IF(①基本情報入力シート!C101="","",①基本情報入力シート!C101)</f>
        <v/>
      </c>
      <c r="C85" s="591" t="str">
        <f>IF(①基本情報入力シート!D101="","",①基本情報入力シート!D101)</f>
        <v/>
      </c>
      <c r="D85" s="592" t="str">
        <f>IF(①基本情報入力シート!E101="","",①基本情報入力シート!E101)</f>
        <v/>
      </c>
      <c r="E85" s="592" t="str">
        <f>IF(①基本情報入力シート!F101="","",①基本情報入力シート!F101)</f>
        <v/>
      </c>
      <c r="F85" s="592" t="str">
        <f>IF(①基本情報入力シート!G101="","",①基本情報入力シート!G101)</f>
        <v/>
      </c>
      <c r="G85" s="592" t="str">
        <f>IF(①基本情報入力シート!H101="","",①基本情報入力シート!H101)</f>
        <v/>
      </c>
      <c r="H85" s="592" t="str">
        <f>IF(①基本情報入力シート!I101="","",①基本情報入力シート!I101)</f>
        <v/>
      </c>
      <c r="I85" s="592" t="str">
        <f>IF(①基本情報入力シート!J101="","",①基本情報入力シート!J101)</f>
        <v/>
      </c>
      <c r="J85" s="592" t="str">
        <f>IF(①基本情報入力シート!K101="","",①基本情報入力シート!K101)</f>
        <v/>
      </c>
      <c r="K85" s="593" t="str">
        <f>IF(①基本情報入力シート!L101="","",①基本情報入力シート!L101)</f>
        <v/>
      </c>
      <c r="L85" s="594" t="str">
        <f>IF(①基本情報入力シート!M101="","",①基本情報入力シート!M101)</f>
        <v/>
      </c>
      <c r="M85" s="594" t="str">
        <f>IF(①基本情報入力シート!R101="","",①基本情報入力シート!R101)</f>
        <v/>
      </c>
      <c r="N85" s="594" t="str">
        <f>IF(①基本情報入力シート!W101="","",①基本情報入力シート!W101)</f>
        <v/>
      </c>
      <c r="O85" s="589" t="str">
        <f>IF(①基本情報入力シート!X101="","",①基本情報入力シート!X101)</f>
        <v/>
      </c>
      <c r="P85" s="595" t="str">
        <f>IF(①基本情報入力シート!Y101="","",①基本情報入力シート!Y101)</f>
        <v/>
      </c>
      <c r="Q85" s="596" t="str">
        <f>IF(①基本情報入力シート!Z101="","",①基本情報入力シート!Z101)</f>
        <v/>
      </c>
      <c r="R85" s="597" t="str">
        <f>IF(①基本情報入力シート!AA101="","",①基本情報入力シート!AA101)</f>
        <v/>
      </c>
      <c r="S85" s="598"/>
      <c r="T85" s="599"/>
      <c r="U85" s="600" t="str">
        <f>IF(P85="","",VLOOKUP(P85,【参考】数式用!$A$5:$I$38,MATCH(T85,【参考】数式用!$C$4:$G$4,0)+2,0))</f>
        <v/>
      </c>
      <c r="V85" s="234" t="s">
        <v>199</v>
      </c>
      <c r="W85" s="601"/>
      <c r="X85" s="231" t="s">
        <v>200</v>
      </c>
      <c r="Y85" s="601"/>
      <c r="Z85" s="383" t="s">
        <v>201</v>
      </c>
      <c r="AA85" s="602"/>
      <c r="AB85" s="231" t="s">
        <v>200</v>
      </c>
      <c r="AC85" s="602"/>
      <c r="AD85" s="231" t="s">
        <v>202</v>
      </c>
      <c r="AE85" s="603" t="s">
        <v>203</v>
      </c>
      <c r="AF85" s="604" t="str">
        <f t="shared" si="8"/>
        <v/>
      </c>
      <c r="AG85" s="607" t="s">
        <v>204</v>
      </c>
      <c r="AH85" s="606" t="str">
        <f t="shared" si="7"/>
        <v/>
      </c>
    </row>
    <row r="86" spans="1:34" ht="36.75" customHeight="1">
      <c r="A86" s="589">
        <f t="shared" si="6"/>
        <v>75</v>
      </c>
      <c r="B86" s="590" t="str">
        <f>IF(①基本情報入力シート!C102="","",①基本情報入力シート!C102)</f>
        <v/>
      </c>
      <c r="C86" s="591" t="str">
        <f>IF(①基本情報入力シート!D102="","",①基本情報入力シート!D102)</f>
        <v/>
      </c>
      <c r="D86" s="592" t="str">
        <f>IF(①基本情報入力シート!E102="","",①基本情報入力シート!E102)</f>
        <v/>
      </c>
      <c r="E86" s="592" t="str">
        <f>IF(①基本情報入力シート!F102="","",①基本情報入力シート!F102)</f>
        <v/>
      </c>
      <c r="F86" s="592" t="str">
        <f>IF(①基本情報入力シート!G102="","",①基本情報入力シート!G102)</f>
        <v/>
      </c>
      <c r="G86" s="592" t="str">
        <f>IF(①基本情報入力シート!H102="","",①基本情報入力シート!H102)</f>
        <v/>
      </c>
      <c r="H86" s="592" t="str">
        <f>IF(①基本情報入力シート!I102="","",①基本情報入力シート!I102)</f>
        <v/>
      </c>
      <c r="I86" s="592" t="str">
        <f>IF(①基本情報入力シート!J102="","",①基本情報入力シート!J102)</f>
        <v/>
      </c>
      <c r="J86" s="592" t="str">
        <f>IF(①基本情報入力シート!K102="","",①基本情報入力シート!K102)</f>
        <v/>
      </c>
      <c r="K86" s="593" t="str">
        <f>IF(①基本情報入力シート!L102="","",①基本情報入力シート!L102)</f>
        <v/>
      </c>
      <c r="L86" s="594" t="str">
        <f>IF(①基本情報入力シート!M102="","",①基本情報入力シート!M102)</f>
        <v/>
      </c>
      <c r="M86" s="594" t="str">
        <f>IF(①基本情報入力シート!R102="","",①基本情報入力シート!R102)</f>
        <v/>
      </c>
      <c r="N86" s="594" t="str">
        <f>IF(①基本情報入力シート!W102="","",①基本情報入力シート!W102)</f>
        <v/>
      </c>
      <c r="O86" s="589" t="str">
        <f>IF(①基本情報入力シート!X102="","",①基本情報入力シート!X102)</f>
        <v/>
      </c>
      <c r="P86" s="595" t="str">
        <f>IF(①基本情報入力シート!Y102="","",①基本情報入力シート!Y102)</f>
        <v/>
      </c>
      <c r="Q86" s="596" t="str">
        <f>IF(①基本情報入力シート!Z102="","",①基本情報入力シート!Z102)</f>
        <v/>
      </c>
      <c r="R86" s="597" t="str">
        <f>IF(①基本情報入力シート!AA102="","",①基本情報入力シート!AA102)</f>
        <v/>
      </c>
      <c r="S86" s="598"/>
      <c r="T86" s="599"/>
      <c r="U86" s="600" t="str">
        <f>IF(P86="","",VLOOKUP(P86,【参考】数式用!$A$5:$I$38,MATCH(T86,【参考】数式用!$C$4:$G$4,0)+2,0))</f>
        <v/>
      </c>
      <c r="V86" s="234" t="s">
        <v>199</v>
      </c>
      <c r="W86" s="601"/>
      <c r="X86" s="231" t="s">
        <v>200</v>
      </c>
      <c r="Y86" s="601"/>
      <c r="Z86" s="383" t="s">
        <v>201</v>
      </c>
      <c r="AA86" s="602"/>
      <c r="AB86" s="231" t="s">
        <v>200</v>
      </c>
      <c r="AC86" s="602"/>
      <c r="AD86" s="231" t="s">
        <v>202</v>
      </c>
      <c r="AE86" s="603" t="s">
        <v>203</v>
      </c>
      <c r="AF86" s="604" t="str">
        <f t="shared" si="8"/>
        <v/>
      </c>
      <c r="AG86" s="607" t="s">
        <v>204</v>
      </c>
      <c r="AH86" s="606" t="str">
        <f t="shared" si="7"/>
        <v/>
      </c>
    </row>
    <row r="87" spans="1:34" ht="36.75" customHeight="1">
      <c r="A87" s="589">
        <f t="shared" si="6"/>
        <v>76</v>
      </c>
      <c r="B87" s="590" t="str">
        <f>IF(①基本情報入力シート!C103="","",①基本情報入力シート!C103)</f>
        <v/>
      </c>
      <c r="C87" s="591" t="str">
        <f>IF(①基本情報入力シート!D103="","",①基本情報入力シート!D103)</f>
        <v/>
      </c>
      <c r="D87" s="592" t="str">
        <f>IF(①基本情報入力シート!E103="","",①基本情報入力シート!E103)</f>
        <v/>
      </c>
      <c r="E87" s="592" t="str">
        <f>IF(①基本情報入力シート!F103="","",①基本情報入力シート!F103)</f>
        <v/>
      </c>
      <c r="F87" s="592" t="str">
        <f>IF(①基本情報入力シート!G103="","",①基本情報入力シート!G103)</f>
        <v/>
      </c>
      <c r="G87" s="592" t="str">
        <f>IF(①基本情報入力シート!H103="","",①基本情報入力シート!H103)</f>
        <v/>
      </c>
      <c r="H87" s="592" t="str">
        <f>IF(①基本情報入力シート!I103="","",①基本情報入力シート!I103)</f>
        <v/>
      </c>
      <c r="I87" s="592" t="str">
        <f>IF(①基本情報入力シート!J103="","",①基本情報入力シート!J103)</f>
        <v/>
      </c>
      <c r="J87" s="592" t="str">
        <f>IF(①基本情報入力シート!K103="","",①基本情報入力シート!K103)</f>
        <v/>
      </c>
      <c r="K87" s="593" t="str">
        <f>IF(①基本情報入力シート!L103="","",①基本情報入力シート!L103)</f>
        <v/>
      </c>
      <c r="L87" s="594" t="str">
        <f>IF(①基本情報入力シート!M103="","",①基本情報入力シート!M103)</f>
        <v/>
      </c>
      <c r="M87" s="594" t="str">
        <f>IF(①基本情報入力シート!R103="","",①基本情報入力シート!R103)</f>
        <v/>
      </c>
      <c r="N87" s="594" t="str">
        <f>IF(①基本情報入力シート!W103="","",①基本情報入力シート!W103)</f>
        <v/>
      </c>
      <c r="O87" s="589" t="str">
        <f>IF(①基本情報入力シート!X103="","",①基本情報入力シート!X103)</f>
        <v/>
      </c>
      <c r="P87" s="595" t="str">
        <f>IF(①基本情報入力シート!Y103="","",①基本情報入力シート!Y103)</f>
        <v/>
      </c>
      <c r="Q87" s="596" t="str">
        <f>IF(①基本情報入力シート!Z103="","",①基本情報入力シート!Z103)</f>
        <v/>
      </c>
      <c r="R87" s="597" t="str">
        <f>IF(①基本情報入力シート!AA103="","",①基本情報入力シート!AA103)</f>
        <v/>
      </c>
      <c r="S87" s="598"/>
      <c r="T87" s="599"/>
      <c r="U87" s="600" t="str">
        <f>IF(P87="","",VLOOKUP(P87,【参考】数式用!$A$5:$I$38,MATCH(T87,【参考】数式用!$C$4:$G$4,0)+2,0))</f>
        <v/>
      </c>
      <c r="V87" s="234" t="s">
        <v>199</v>
      </c>
      <c r="W87" s="601"/>
      <c r="X87" s="231" t="s">
        <v>200</v>
      </c>
      <c r="Y87" s="601"/>
      <c r="Z87" s="383" t="s">
        <v>201</v>
      </c>
      <c r="AA87" s="602"/>
      <c r="AB87" s="231" t="s">
        <v>200</v>
      </c>
      <c r="AC87" s="602"/>
      <c r="AD87" s="231" t="s">
        <v>202</v>
      </c>
      <c r="AE87" s="603" t="s">
        <v>203</v>
      </c>
      <c r="AF87" s="604" t="str">
        <f t="shared" si="8"/>
        <v/>
      </c>
      <c r="AG87" s="607" t="s">
        <v>204</v>
      </c>
      <c r="AH87" s="606" t="str">
        <f t="shared" si="7"/>
        <v/>
      </c>
    </row>
    <row r="88" spans="1:34" ht="36.75" customHeight="1">
      <c r="A88" s="589">
        <f t="shared" si="6"/>
        <v>77</v>
      </c>
      <c r="B88" s="590" t="str">
        <f>IF(①基本情報入力シート!C104="","",①基本情報入力シート!C104)</f>
        <v/>
      </c>
      <c r="C88" s="591" t="str">
        <f>IF(①基本情報入力シート!D104="","",①基本情報入力シート!D104)</f>
        <v/>
      </c>
      <c r="D88" s="592" t="str">
        <f>IF(①基本情報入力シート!E104="","",①基本情報入力シート!E104)</f>
        <v/>
      </c>
      <c r="E88" s="592" t="str">
        <f>IF(①基本情報入力シート!F104="","",①基本情報入力シート!F104)</f>
        <v/>
      </c>
      <c r="F88" s="592" t="str">
        <f>IF(①基本情報入力シート!G104="","",①基本情報入力シート!G104)</f>
        <v/>
      </c>
      <c r="G88" s="592" t="str">
        <f>IF(①基本情報入力シート!H104="","",①基本情報入力シート!H104)</f>
        <v/>
      </c>
      <c r="H88" s="592" t="str">
        <f>IF(①基本情報入力シート!I104="","",①基本情報入力シート!I104)</f>
        <v/>
      </c>
      <c r="I88" s="592" t="str">
        <f>IF(①基本情報入力シート!J104="","",①基本情報入力シート!J104)</f>
        <v/>
      </c>
      <c r="J88" s="592" t="str">
        <f>IF(①基本情報入力シート!K104="","",①基本情報入力シート!K104)</f>
        <v/>
      </c>
      <c r="K88" s="593" t="str">
        <f>IF(①基本情報入力シート!L104="","",①基本情報入力シート!L104)</f>
        <v/>
      </c>
      <c r="L88" s="594" t="str">
        <f>IF(①基本情報入力シート!M104="","",①基本情報入力シート!M104)</f>
        <v/>
      </c>
      <c r="M88" s="594" t="str">
        <f>IF(①基本情報入力シート!R104="","",①基本情報入力シート!R104)</f>
        <v/>
      </c>
      <c r="N88" s="594" t="str">
        <f>IF(①基本情報入力シート!W104="","",①基本情報入力シート!W104)</f>
        <v/>
      </c>
      <c r="O88" s="589" t="str">
        <f>IF(①基本情報入力シート!X104="","",①基本情報入力シート!X104)</f>
        <v/>
      </c>
      <c r="P88" s="595" t="str">
        <f>IF(①基本情報入力シート!Y104="","",①基本情報入力シート!Y104)</f>
        <v/>
      </c>
      <c r="Q88" s="596" t="str">
        <f>IF(①基本情報入力シート!Z104="","",①基本情報入力シート!Z104)</f>
        <v/>
      </c>
      <c r="R88" s="597" t="str">
        <f>IF(①基本情報入力シート!AA104="","",①基本情報入力シート!AA104)</f>
        <v/>
      </c>
      <c r="S88" s="598"/>
      <c r="T88" s="599"/>
      <c r="U88" s="600" t="str">
        <f>IF(P88="","",VLOOKUP(P88,【参考】数式用!$A$5:$I$38,MATCH(T88,【参考】数式用!$C$4:$G$4,0)+2,0))</f>
        <v/>
      </c>
      <c r="V88" s="234" t="s">
        <v>199</v>
      </c>
      <c r="W88" s="601"/>
      <c r="X88" s="231" t="s">
        <v>200</v>
      </c>
      <c r="Y88" s="601"/>
      <c r="Z88" s="383" t="s">
        <v>201</v>
      </c>
      <c r="AA88" s="602"/>
      <c r="AB88" s="231" t="s">
        <v>200</v>
      </c>
      <c r="AC88" s="602"/>
      <c r="AD88" s="231" t="s">
        <v>202</v>
      </c>
      <c r="AE88" s="603" t="s">
        <v>203</v>
      </c>
      <c r="AF88" s="604" t="str">
        <f t="shared" si="8"/>
        <v/>
      </c>
      <c r="AG88" s="607" t="s">
        <v>204</v>
      </c>
      <c r="AH88" s="606" t="str">
        <f t="shared" si="7"/>
        <v/>
      </c>
    </row>
    <row r="89" spans="1:34" ht="36.75" customHeight="1">
      <c r="A89" s="589">
        <f t="shared" si="6"/>
        <v>78</v>
      </c>
      <c r="B89" s="590" t="str">
        <f>IF(①基本情報入力シート!C105="","",①基本情報入力シート!C105)</f>
        <v/>
      </c>
      <c r="C89" s="591" t="str">
        <f>IF(①基本情報入力シート!D105="","",①基本情報入力シート!D105)</f>
        <v/>
      </c>
      <c r="D89" s="592" t="str">
        <f>IF(①基本情報入力シート!E105="","",①基本情報入力シート!E105)</f>
        <v/>
      </c>
      <c r="E89" s="592" t="str">
        <f>IF(①基本情報入力シート!F105="","",①基本情報入力シート!F105)</f>
        <v/>
      </c>
      <c r="F89" s="592" t="str">
        <f>IF(①基本情報入力シート!G105="","",①基本情報入力シート!G105)</f>
        <v/>
      </c>
      <c r="G89" s="592" t="str">
        <f>IF(①基本情報入力シート!H105="","",①基本情報入力シート!H105)</f>
        <v/>
      </c>
      <c r="H89" s="592" t="str">
        <f>IF(①基本情報入力シート!I105="","",①基本情報入力シート!I105)</f>
        <v/>
      </c>
      <c r="I89" s="592" t="str">
        <f>IF(①基本情報入力シート!J105="","",①基本情報入力シート!J105)</f>
        <v/>
      </c>
      <c r="J89" s="592" t="str">
        <f>IF(①基本情報入力シート!K105="","",①基本情報入力シート!K105)</f>
        <v/>
      </c>
      <c r="K89" s="593" t="str">
        <f>IF(①基本情報入力シート!L105="","",①基本情報入力シート!L105)</f>
        <v/>
      </c>
      <c r="L89" s="594" t="str">
        <f>IF(①基本情報入力シート!M105="","",①基本情報入力シート!M105)</f>
        <v/>
      </c>
      <c r="M89" s="594" t="str">
        <f>IF(①基本情報入力シート!R105="","",①基本情報入力シート!R105)</f>
        <v/>
      </c>
      <c r="N89" s="594" t="str">
        <f>IF(①基本情報入力シート!W105="","",①基本情報入力シート!W105)</f>
        <v/>
      </c>
      <c r="O89" s="589" t="str">
        <f>IF(①基本情報入力シート!X105="","",①基本情報入力シート!X105)</f>
        <v/>
      </c>
      <c r="P89" s="595" t="str">
        <f>IF(①基本情報入力シート!Y105="","",①基本情報入力シート!Y105)</f>
        <v/>
      </c>
      <c r="Q89" s="596" t="str">
        <f>IF(①基本情報入力シート!Z105="","",①基本情報入力シート!Z105)</f>
        <v/>
      </c>
      <c r="R89" s="597" t="str">
        <f>IF(①基本情報入力シート!AA105="","",①基本情報入力シート!AA105)</f>
        <v/>
      </c>
      <c r="S89" s="598"/>
      <c r="T89" s="599"/>
      <c r="U89" s="600" t="str">
        <f>IF(P89="","",VLOOKUP(P89,【参考】数式用!$A$5:$I$38,MATCH(T89,【参考】数式用!$C$4:$G$4,0)+2,0))</f>
        <v/>
      </c>
      <c r="V89" s="234" t="s">
        <v>199</v>
      </c>
      <c r="W89" s="601"/>
      <c r="X89" s="231" t="s">
        <v>200</v>
      </c>
      <c r="Y89" s="601"/>
      <c r="Z89" s="383" t="s">
        <v>201</v>
      </c>
      <c r="AA89" s="602"/>
      <c r="AB89" s="231" t="s">
        <v>200</v>
      </c>
      <c r="AC89" s="602"/>
      <c r="AD89" s="231" t="s">
        <v>202</v>
      </c>
      <c r="AE89" s="603" t="s">
        <v>203</v>
      </c>
      <c r="AF89" s="604" t="str">
        <f t="shared" si="8"/>
        <v/>
      </c>
      <c r="AG89" s="607" t="s">
        <v>204</v>
      </c>
      <c r="AH89" s="606" t="str">
        <f t="shared" si="7"/>
        <v/>
      </c>
    </row>
    <row r="90" spans="1:34" ht="36.75" customHeight="1">
      <c r="A90" s="589">
        <f t="shared" si="6"/>
        <v>79</v>
      </c>
      <c r="B90" s="590" t="str">
        <f>IF(①基本情報入力シート!C106="","",①基本情報入力シート!C106)</f>
        <v/>
      </c>
      <c r="C90" s="591" t="str">
        <f>IF(①基本情報入力シート!D106="","",①基本情報入力シート!D106)</f>
        <v/>
      </c>
      <c r="D90" s="592" t="str">
        <f>IF(①基本情報入力シート!E106="","",①基本情報入力シート!E106)</f>
        <v/>
      </c>
      <c r="E90" s="592" t="str">
        <f>IF(①基本情報入力シート!F106="","",①基本情報入力シート!F106)</f>
        <v/>
      </c>
      <c r="F90" s="592" t="str">
        <f>IF(①基本情報入力シート!G106="","",①基本情報入力シート!G106)</f>
        <v/>
      </c>
      <c r="G90" s="592" t="str">
        <f>IF(①基本情報入力シート!H106="","",①基本情報入力シート!H106)</f>
        <v/>
      </c>
      <c r="H90" s="592" t="str">
        <f>IF(①基本情報入力シート!I106="","",①基本情報入力シート!I106)</f>
        <v/>
      </c>
      <c r="I90" s="592" t="str">
        <f>IF(①基本情報入力シート!J106="","",①基本情報入力シート!J106)</f>
        <v/>
      </c>
      <c r="J90" s="592" t="str">
        <f>IF(①基本情報入力シート!K106="","",①基本情報入力シート!K106)</f>
        <v/>
      </c>
      <c r="K90" s="593" t="str">
        <f>IF(①基本情報入力シート!L106="","",①基本情報入力シート!L106)</f>
        <v/>
      </c>
      <c r="L90" s="594" t="str">
        <f>IF(①基本情報入力シート!M106="","",①基本情報入力シート!M106)</f>
        <v/>
      </c>
      <c r="M90" s="594" t="str">
        <f>IF(①基本情報入力シート!R106="","",①基本情報入力シート!R106)</f>
        <v/>
      </c>
      <c r="N90" s="594" t="str">
        <f>IF(①基本情報入力シート!W106="","",①基本情報入力シート!W106)</f>
        <v/>
      </c>
      <c r="O90" s="589" t="str">
        <f>IF(①基本情報入力シート!X106="","",①基本情報入力シート!X106)</f>
        <v/>
      </c>
      <c r="P90" s="595" t="str">
        <f>IF(①基本情報入力シート!Y106="","",①基本情報入力シート!Y106)</f>
        <v/>
      </c>
      <c r="Q90" s="596" t="str">
        <f>IF(①基本情報入力シート!Z106="","",①基本情報入力シート!Z106)</f>
        <v/>
      </c>
      <c r="R90" s="597" t="str">
        <f>IF(①基本情報入力シート!AA106="","",①基本情報入力シート!AA106)</f>
        <v/>
      </c>
      <c r="S90" s="598"/>
      <c r="T90" s="599"/>
      <c r="U90" s="600" t="str">
        <f>IF(P90="","",VLOOKUP(P90,【参考】数式用!$A$5:$I$38,MATCH(T90,【参考】数式用!$C$4:$G$4,0)+2,0))</f>
        <v/>
      </c>
      <c r="V90" s="234" t="s">
        <v>199</v>
      </c>
      <c r="W90" s="601"/>
      <c r="X90" s="231" t="s">
        <v>200</v>
      </c>
      <c r="Y90" s="601"/>
      <c r="Z90" s="383" t="s">
        <v>201</v>
      </c>
      <c r="AA90" s="602"/>
      <c r="AB90" s="231" t="s">
        <v>200</v>
      </c>
      <c r="AC90" s="602"/>
      <c r="AD90" s="231" t="s">
        <v>202</v>
      </c>
      <c r="AE90" s="603" t="s">
        <v>203</v>
      </c>
      <c r="AF90" s="604" t="str">
        <f t="shared" si="8"/>
        <v/>
      </c>
      <c r="AG90" s="607" t="s">
        <v>204</v>
      </c>
      <c r="AH90" s="606" t="str">
        <f t="shared" si="7"/>
        <v/>
      </c>
    </row>
    <row r="91" spans="1:34" ht="36.75" customHeight="1">
      <c r="A91" s="589">
        <f t="shared" ref="A91:A111" si="9">A90+1</f>
        <v>80</v>
      </c>
      <c r="B91" s="590" t="str">
        <f>IF(①基本情報入力シート!C107="","",①基本情報入力シート!C107)</f>
        <v/>
      </c>
      <c r="C91" s="591" t="str">
        <f>IF(①基本情報入力シート!D107="","",①基本情報入力シート!D107)</f>
        <v/>
      </c>
      <c r="D91" s="592" t="str">
        <f>IF(①基本情報入力シート!E107="","",①基本情報入力シート!E107)</f>
        <v/>
      </c>
      <c r="E91" s="592" t="str">
        <f>IF(①基本情報入力シート!F107="","",①基本情報入力シート!F107)</f>
        <v/>
      </c>
      <c r="F91" s="592" t="str">
        <f>IF(①基本情報入力シート!G107="","",①基本情報入力シート!G107)</f>
        <v/>
      </c>
      <c r="G91" s="592" t="str">
        <f>IF(①基本情報入力シート!H107="","",①基本情報入力シート!H107)</f>
        <v/>
      </c>
      <c r="H91" s="592" t="str">
        <f>IF(①基本情報入力シート!I107="","",①基本情報入力シート!I107)</f>
        <v/>
      </c>
      <c r="I91" s="592" t="str">
        <f>IF(①基本情報入力シート!J107="","",①基本情報入力シート!J107)</f>
        <v/>
      </c>
      <c r="J91" s="592" t="str">
        <f>IF(①基本情報入力シート!K107="","",①基本情報入力シート!K107)</f>
        <v/>
      </c>
      <c r="K91" s="593" t="str">
        <f>IF(①基本情報入力シート!L107="","",①基本情報入力シート!L107)</f>
        <v/>
      </c>
      <c r="L91" s="594" t="str">
        <f>IF(①基本情報入力シート!M107="","",①基本情報入力シート!M107)</f>
        <v/>
      </c>
      <c r="M91" s="594" t="str">
        <f>IF(①基本情報入力シート!R107="","",①基本情報入力シート!R107)</f>
        <v/>
      </c>
      <c r="N91" s="594" t="str">
        <f>IF(①基本情報入力シート!W107="","",①基本情報入力シート!W107)</f>
        <v/>
      </c>
      <c r="O91" s="589" t="str">
        <f>IF(①基本情報入力シート!X107="","",①基本情報入力シート!X107)</f>
        <v/>
      </c>
      <c r="P91" s="595" t="str">
        <f>IF(①基本情報入力シート!Y107="","",①基本情報入力シート!Y107)</f>
        <v/>
      </c>
      <c r="Q91" s="596" t="str">
        <f>IF(①基本情報入力シート!Z107="","",①基本情報入力シート!Z107)</f>
        <v/>
      </c>
      <c r="R91" s="597" t="str">
        <f>IF(①基本情報入力シート!AA107="","",①基本情報入力シート!AA107)</f>
        <v/>
      </c>
      <c r="S91" s="598"/>
      <c r="T91" s="599"/>
      <c r="U91" s="600" t="str">
        <f>IF(P91="","",VLOOKUP(P91,【参考】数式用!$A$5:$I$38,MATCH(T91,【参考】数式用!$C$4:$G$4,0)+2,0))</f>
        <v/>
      </c>
      <c r="V91" s="234" t="s">
        <v>199</v>
      </c>
      <c r="W91" s="601"/>
      <c r="X91" s="231" t="s">
        <v>200</v>
      </c>
      <c r="Y91" s="601"/>
      <c r="Z91" s="383" t="s">
        <v>201</v>
      </c>
      <c r="AA91" s="602"/>
      <c r="AB91" s="231" t="s">
        <v>200</v>
      </c>
      <c r="AC91" s="602"/>
      <c r="AD91" s="231" t="s">
        <v>202</v>
      </c>
      <c r="AE91" s="603" t="s">
        <v>203</v>
      </c>
      <c r="AF91" s="604" t="str">
        <f t="shared" si="8"/>
        <v/>
      </c>
      <c r="AG91" s="607" t="s">
        <v>204</v>
      </c>
      <c r="AH91" s="606" t="str">
        <f t="shared" si="7"/>
        <v/>
      </c>
    </row>
    <row r="92" spans="1:34" ht="36.75" customHeight="1">
      <c r="A92" s="589">
        <f t="shared" si="9"/>
        <v>81</v>
      </c>
      <c r="B92" s="590" t="str">
        <f>IF(①基本情報入力シート!C108="","",①基本情報入力シート!C108)</f>
        <v/>
      </c>
      <c r="C92" s="591" t="str">
        <f>IF(①基本情報入力シート!D108="","",①基本情報入力シート!D108)</f>
        <v/>
      </c>
      <c r="D92" s="592" t="str">
        <f>IF(①基本情報入力シート!E108="","",①基本情報入力シート!E108)</f>
        <v/>
      </c>
      <c r="E92" s="592" t="str">
        <f>IF(①基本情報入力シート!F108="","",①基本情報入力シート!F108)</f>
        <v/>
      </c>
      <c r="F92" s="592" t="str">
        <f>IF(①基本情報入力シート!G108="","",①基本情報入力シート!G108)</f>
        <v/>
      </c>
      <c r="G92" s="592" t="str">
        <f>IF(①基本情報入力シート!H108="","",①基本情報入力シート!H108)</f>
        <v/>
      </c>
      <c r="H92" s="592" t="str">
        <f>IF(①基本情報入力シート!I108="","",①基本情報入力シート!I108)</f>
        <v/>
      </c>
      <c r="I92" s="592" t="str">
        <f>IF(①基本情報入力シート!J108="","",①基本情報入力シート!J108)</f>
        <v/>
      </c>
      <c r="J92" s="592" t="str">
        <f>IF(①基本情報入力シート!K108="","",①基本情報入力シート!K108)</f>
        <v/>
      </c>
      <c r="K92" s="593" t="str">
        <f>IF(①基本情報入力シート!L108="","",①基本情報入力シート!L108)</f>
        <v/>
      </c>
      <c r="L92" s="594" t="str">
        <f>IF(①基本情報入力シート!M108="","",①基本情報入力シート!M108)</f>
        <v/>
      </c>
      <c r="M92" s="594" t="str">
        <f>IF(①基本情報入力シート!R108="","",①基本情報入力シート!R108)</f>
        <v/>
      </c>
      <c r="N92" s="594" t="str">
        <f>IF(①基本情報入力シート!W108="","",①基本情報入力シート!W108)</f>
        <v/>
      </c>
      <c r="O92" s="589" t="str">
        <f>IF(①基本情報入力シート!X108="","",①基本情報入力シート!X108)</f>
        <v/>
      </c>
      <c r="P92" s="595" t="str">
        <f>IF(①基本情報入力シート!Y108="","",①基本情報入力シート!Y108)</f>
        <v/>
      </c>
      <c r="Q92" s="596" t="str">
        <f>IF(①基本情報入力シート!Z108="","",①基本情報入力シート!Z108)</f>
        <v/>
      </c>
      <c r="R92" s="597" t="str">
        <f>IF(①基本情報入力シート!AA108="","",①基本情報入力シート!AA108)</f>
        <v/>
      </c>
      <c r="S92" s="598"/>
      <c r="T92" s="599"/>
      <c r="U92" s="600" t="str">
        <f>IF(P92="","",VLOOKUP(P92,【参考】数式用!$A$5:$I$38,MATCH(T92,【参考】数式用!$C$4:$G$4,0)+2,0))</f>
        <v/>
      </c>
      <c r="V92" s="234" t="s">
        <v>199</v>
      </c>
      <c r="W92" s="601"/>
      <c r="X92" s="231" t="s">
        <v>200</v>
      </c>
      <c r="Y92" s="601"/>
      <c r="Z92" s="383" t="s">
        <v>201</v>
      </c>
      <c r="AA92" s="602"/>
      <c r="AB92" s="231" t="s">
        <v>200</v>
      </c>
      <c r="AC92" s="602"/>
      <c r="AD92" s="231" t="s">
        <v>202</v>
      </c>
      <c r="AE92" s="603" t="s">
        <v>203</v>
      </c>
      <c r="AF92" s="604" t="str">
        <f t="shared" si="8"/>
        <v/>
      </c>
      <c r="AG92" s="607" t="s">
        <v>204</v>
      </c>
      <c r="AH92" s="606" t="str">
        <f t="shared" si="7"/>
        <v/>
      </c>
    </row>
    <row r="93" spans="1:34" ht="36.75" customHeight="1">
      <c r="A93" s="589">
        <f t="shared" si="9"/>
        <v>82</v>
      </c>
      <c r="B93" s="590" t="str">
        <f>IF(①基本情報入力シート!C109="","",①基本情報入力シート!C109)</f>
        <v/>
      </c>
      <c r="C93" s="591" t="str">
        <f>IF(①基本情報入力シート!D109="","",①基本情報入力シート!D109)</f>
        <v/>
      </c>
      <c r="D93" s="592" t="str">
        <f>IF(①基本情報入力シート!E109="","",①基本情報入力シート!E109)</f>
        <v/>
      </c>
      <c r="E93" s="592" t="str">
        <f>IF(①基本情報入力シート!F109="","",①基本情報入力シート!F109)</f>
        <v/>
      </c>
      <c r="F93" s="592" t="str">
        <f>IF(①基本情報入力シート!G109="","",①基本情報入力シート!G109)</f>
        <v/>
      </c>
      <c r="G93" s="592" t="str">
        <f>IF(①基本情報入力シート!H109="","",①基本情報入力シート!H109)</f>
        <v/>
      </c>
      <c r="H93" s="592" t="str">
        <f>IF(①基本情報入力シート!I109="","",①基本情報入力シート!I109)</f>
        <v/>
      </c>
      <c r="I93" s="592" t="str">
        <f>IF(①基本情報入力シート!J109="","",①基本情報入力シート!J109)</f>
        <v/>
      </c>
      <c r="J93" s="592" t="str">
        <f>IF(①基本情報入力シート!K109="","",①基本情報入力シート!K109)</f>
        <v/>
      </c>
      <c r="K93" s="593" t="str">
        <f>IF(①基本情報入力シート!L109="","",①基本情報入力シート!L109)</f>
        <v/>
      </c>
      <c r="L93" s="594" t="str">
        <f>IF(①基本情報入力シート!M109="","",①基本情報入力シート!M109)</f>
        <v/>
      </c>
      <c r="M93" s="594" t="str">
        <f>IF(①基本情報入力シート!R109="","",①基本情報入力シート!R109)</f>
        <v/>
      </c>
      <c r="N93" s="594" t="str">
        <f>IF(①基本情報入力シート!W109="","",①基本情報入力シート!W109)</f>
        <v/>
      </c>
      <c r="O93" s="589" t="str">
        <f>IF(①基本情報入力シート!X109="","",①基本情報入力シート!X109)</f>
        <v/>
      </c>
      <c r="P93" s="595" t="str">
        <f>IF(①基本情報入力シート!Y109="","",①基本情報入力シート!Y109)</f>
        <v/>
      </c>
      <c r="Q93" s="596" t="str">
        <f>IF(①基本情報入力シート!Z109="","",①基本情報入力シート!Z109)</f>
        <v/>
      </c>
      <c r="R93" s="597" t="str">
        <f>IF(①基本情報入力シート!AA109="","",①基本情報入力シート!AA109)</f>
        <v/>
      </c>
      <c r="S93" s="598"/>
      <c r="T93" s="599"/>
      <c r="U93" s="600" t="str">
        <f>IF(P93="","",VLOOKUP(P93,【参考】数式用!$A$5:$I$38,MATCH(T93,【参考】数式用!$C$4:$G$4,0)+2,0))</f>
        <v/>
      </c>
      <c r="V93" s="234" t="s">
        <v>199</v>
      </c>
      <c r="W93" s="601"/>
      <c r="X93" s="231" t="s">
        <v>200</v>
      </c>
      <c r="Y93" s="601"/>
      <c r="Z93" s="383" t="s">
        <v>201</v>
      </c>
      <c r="AA93" s="602"/>
      <c r="AB93" s="231" t="s">
        <v>200</v>
      </c>
      <c r="AC93" s="602"/>
      <c r="AD93" s="231" t="s">
        <v>202</v>
      </c>
      <c r="AE93" s="603" t="s">
        <v>203</v>
      </c>
      <c r="AF93" s="604" t="str">
        <f t="shared" si="8"/>
        <v/>
      </c>
      <c r="AG93" s="607" t="s">
        <v>204</v>
      </c>
      <c r="AH93" s="606" t="str">
        <f t="shared" si="7"/>
        <v/>
      </c>
    </row>
    <row r="94" spans="1:34" ht="36.75" customHeight="1">
      <c r="A94" s="589">
        <f t="shared" si="9"/>
        <v>83</v>
      </c>
      <c r="B94" s="590" t="str">
        <f>IF(①基本情報入力シート!C110="","",①基本情報入力シート!C110)</f>
        <v/>
      </c>
      <c r="C94" s="591" t="str">
        <f>IF(①基本情報入力シート!D110="","",①基本情報入力シート!D110)</f>
        <v/>
      </c>
      <c r="D94" s="592" t="str">
        <f>IF(①基本情報入力シート!E110="","",①基本情報入力シート!E110)</f>
        <v/>
      </c>
      <c r="E94" s="592" t="str">
        <f>IF(①基本情報入力シート!F110="","",①基本情報入力シート!F110)</f>
        <v/>
      </c>
      <c r="F94" s="592" t="str">
        <f>IF(①基本情報入力シート!G110="","",①基本情報入力シート!G110)</f>
        <v/>
      </c>
      <c r="G94" s="592" t="str">
        <f>IF(①基本情報入力シート!H110="","",①基本情報入力シート!H110)</f>
        <v/>
      </c>
      <c r="H94" s="592" t="str">
        <f>IF(①基本情報入力シート!I110="","",①基本情報入力シート!I110)</f>
        <v/>
      </c>
      <c r="I94" s="592" t="str">
        <f>IF(①基本情報入力シート!J110="","",①基本情報入力シート!J110)</f>
        <v/>
      </c>
      <c r="J94" s="592" t="str">
        <f>IF(①基本情報入力シート!K110="","",①基本情報入力シート!K110)</f>
        <v/>
      </c>
      <c r="K94" s="593" t="str">
        <f>IF(①基本情報入力シート!L110="","",①基本情報入力シート!L110)</f>
        <v/>
      </c>
      <c r="L94" s="594" t="str">
        <f>IF(①基本情報入力シート!M110="","",①基本情報入力シート!M110)</f>
        <v/>
      </c>
      <c r="M94" s="594" t="str">
        <f>IF(①基本情報入力シート!R110="","",①基本情報入力シート!R110)</f>
        <v/>
      </c>
      <c r="N94" s="594" t="str">
        <f>IF(①基本情報入力シート!W110="","",①基本情報入力シート!W110)</f>
        <v/>
      </c>
      <c r="O94" s="589" t="str">
        <f>IF(①基本情報入力シート!X110="","",①基本情報入力シート!X110)</f>
        <v/>
      </c>
      <c r="P94" s="595" t="str">
        <f>IF(①基本情報入力シート!Y110="","",①基本情報入力シート!Y110)</f>
        <v/>
      </c>
      <c r="Q94" s="596" t="str">
        <f>IF(①基本情報入力シート!Z110="","",①基本情報入力シート!Z110)</f>
        <v/>
      </c>
      <c r="R94" s="597" t="str">
        <f>IF(①基本情報入力シート!AA110="","",①基本情報入力シート!AA110)</f>
        <v/>
      </c>
      <c r="S94" s="598"/>
      <c r="T94" s="599"/>
      <c r="U94" s="600" t="str">
        <f>IF(P94="","",VLOOKUP(P94,【参考】数式用!$A$5:$I$38,MATCH(T94,【参考】数式用!$C$4:$G$4,0)+2,0))</f>
        <v/>
      </c>
      <c r="V94" s="234" t="s">
        <v>199</v>
      </c>
      <c r="W94" s="601"/>
      <c r="X94" s="231" t="s">
        <v>200</v>
      </c>
      <c r="Y94" s="601"/>
      <c r="Z94" s="383" t="s">
        <v>201</v>
      </c>
      <c r="AA94" s="602"/>
      <c r="AB94" s="231" t="s">
        <v>200</v>
      </c>
      <c r="AC94" s="602"/>
      <c r="AD94" s="231" t="s">
        <v>202</v>
      </c>
      <c r="AE94" s="603" t="s">
        <v>203</v>
      </c>
      <c r="AF94" s="604" t="str">
        <f t="shared" si="8"/>
        <v/>
      </c>
      <c r="AG94" s="607" t="s">
        <v>204</v>
      </c>
      <c r="AH94" s="606" t="str">
        <f t="shared" si="7"/>
        <v/>
      </c>
    </row>
    <row r="95" spans="1:34" ht="36.75" customHeight="1">
      <c r="A95" s="589">
        <f t="shared" si="9"/>
        <v>84</v>
      </c>
      <c r="B95" s="590" t="str">
        <f>IF(①基本情報入力シート!C111="","",①基本情報入力シート!C111)</f>
        <v/>
      </c>
      <c r="C95" s="591" t="str">
        <f>IF(①基本情報入力シート!D111="","",①基本情報入力シート!D111)</f>
        <v/>
      </c>
      <c r="D95" s="592" t="str">
        <f>IF(①基本情報入力シート!E111="","",①基本情報入力シート!E111)</f>
        <v/>
      </c>
      <c r="E95" s="592" t="str">
        <f>IF(①基本情報入力シート!F111="","",①基本情報入力シート!F111)</f>
        <v/>
      </c>
      <c r="F95" s="592" t="str">
        <f>IF(①基本情報入力シート!G111="","",①基本情報入力シート!G111)</f>
        <v/>
      </c>
      <c r="G95" s="592" t="str">
        <f>IF(①基本情報入力シート!H111="","",①基本情報入力シート!H111)</f>
        <v/>
      </c>
      <c r="H95" s="592" t="str">
        <f>IF(①基本情報入力シート!I111="","",①基本情報入力シート!I111)</f>
        <v/>
      </c>
      <c r="I95" s="592" t="str">
        <f>IF(①基本情報入力シート!J111="","",①基本情報入力シート!J111)</f>
        <v/>
      </c>
      <c r="J95" s="592" t="str">
        <f>IF(①基本情報入力シート!K111="","",①基本情報入力シート!K111)</f>
        <v/>
      </c>
      <c r="K95" s="593" t="str">
        <f>IF(①基本情報入力シート!L111="","",①基本情報入力シート!L111)</f>
        <v/>
      </c>
      <c r="L95" s="594" t="str">
        <f>IF(①基本情報入力シート!M111="","",①基本情報入力シート!M111)</f>
        <v/>
      </c>
      <c r="M95" s="594" t="str">
        <f>IF(①基本情報入力シート!R111="","",①基本情報入力シート!R111)</f>
        <v/>
      </c>
      <c r="N95" s="594" t="str">
        <f>IF(①基本情報入力シート!W111="","",①基本情報入力シート!W111)</f>
        <v/>
      </c>
      <c r="O95" s="589" t="str">
        <f>IF(①基本情報入力シート!X111="","",①基本情報入力シート!X111)</f>
        <v/>
      </c>
      <c r="P95" s="595" t="str">
        <f>IF(①基本情報入力シート!Y111="","",①基本情報入力シート!Y111)</f>
        <v/>
      </c>
      <c r="Q95" s="596" t="str">
        <f>IF(①基本情報入力シート!Z111="","",①基本情報入力シート!Z111)</f>
        <v/>
      </c>
      <c r="R95" s="597" t="str">
        <f>IF(①基本情報入力シート!AA111="","",①基本情報入力シート!AA111)</f>
        <v/>
      </c>
      <c r="S95" s="598"/>
      <c r="T95" s="599"/>
      <c r="U95" s="600" t="str">
        <f>IF(P95="","",VLOOKUP(P95,【参考】数式用!$A$5:$I$38,MATCH(T95,【参考】数式用!$C$4:$G$4,0)+2,0))</f>
        <v/>
      </c>
      <c r="V95" s="234" t="s">
        <v>199</v>
      </c>
      <c r="W95" s="601"/>
      <c r="X95" s="231" t="s">
        <v>200</v>
      </c>
      <c r="Y95" s="601"/>
      <c r="Z95" s="383" t="s">
        <v>201</v>
      </c>
      <c r="AA95" s="602"/>
      <c r="AB95" s="231" t="s">
        <v>200</v>
      </c>
      <c r="AC95" s="602"/>
      <c r="AD95" s="231" t="s">
        <v>202</v>
      </c>
      <c r="AE95" s="603" t="s">
        <v>203</v>
      </c>
      <c r="AF95" s="604" t="str">
        <f t="shared" si="8"/>
        <v/>
      </c>
      <c r="AG95" s="607" t="s">
        <v>204</v>
      </c>
      <c r="AH95" s="606" t="str">
        <f t="shared" si="7"/>
        <v/>
      </c>
    </row>
    <row r="96" spans="1:34" ht="36.75" customHeight="1">
      <c r="A96" s="589">
        <f t="shared" si="9"/>
        <v>85</v>
      </c>
      <c r="B96" s="590" t="str">
        <f>IF(①基本情報入力シート!C112="","",①基本情報入力シート!C112)</f>
        <v/>
      </c>
      <c r="C96" s="591" t="str">
        <f>IF(①基本情報入力シート!D112="","",①基本情報入力シート!D112)</f>
        <v/>
      </c>
      <c r="D96" s="592" t="str">
        <f>IF(①基本情報入力シート!E112="","",①基本情報入力シート!E112)</f>
        <v/>
      </c>
      <c r="E96" s="592" t="str">
        <f>IF(①基本情報入力シート!F112="","",①基本情報入力シート!F112)</f>
        <v/>
      </c>
      <c r="F96" s="592" t="str">
        <f>IF(①基本情報入力シート!G112="","",①基本情報入力シート!G112)</f>
        <v/>
      </c>
      <c r="G96" s="592" t="str">
        <f>IF(①基本情報入力シート!H112="","",①基本情報入力シート!H112)</f>
        <v/>
      </c>
      <c r="H96" s="592" t="str">
        <f>IF(①基本情報入力シート!I112="","",①基本情報入力シート!I112)</f>
        <v/>
      </c>
      <c r="I96" s="592" t="str">
        <f>IF(①基本情報入力シート!J112="","",①基本情報入力シート!J112)</f>
        <v/>
      </c>
      <c r="J96" s="592" t="str">
        <f>IF(①基本情報入力シート!K112="","",①基本情報入力シート!K112)</f>
        <v/>
      </c>
      <c r="K96" s="593" t="str">
        <f>IF(①基本情報入力シート!L112="","",①基本情報入力シート!L112)</f>
        <v/>
      </c>
      <c r="L96" s="594" t="str">
        <f>IF(①基本情報入力シート!M112="","",①基本情報入力シート!M112)</f>
        <v/>
      </c>
      <c r="M96" s="594" t="str">
        <f>IF(①基本情報入力シート!R112="","",①基本情報入力シート!R112)</f>
        <v/>
      </c>
      <c r="N96" s="594" t="str">
        <f>IF(①基本情報入力シート!W112="","",①基本情報入力シート!W112)</f>
        <v/>
      </c>
      <c r="O96" s="589" t="str">
        <f>IF(①基本情報入力シート!X112="","",①基本情報入力シート!X112)</f>
        <v/>
      </c>
      <c r="P96" s="595" t="str">
        <f>IF(①基本情報入力シート!Y112="","",①基本情報入力シート!Y112)</f>
        <v/>
      </c>
      <c r="Q96" s="596" t="str">
        <f>IF(①基本情報入力シート!Z112="","",①基本情報入力シート!Z112)</f>
        <v/>
      </c>
      <c r="R96" s="597" t="str">
        <f>IF(①基本情報入力シート!AA112="","",①基本情報入力シート!AA112)</f>
        <v/>
      </c>
      <c r="S96" s="598"/>
      <c r="T96" s="599"/>
      <c r="U96" s="600" t="str">
        <f>IF(P96="","",VLOOKUP(P96,【参考】数式用!$A$5:$I$38,MATCH(T96,【参考】数式用!$C$4:$G$4,0)+2,0))</f>
        <v/>
      </c>
      <c r="V96" s="234" t="s">
        <v>199</v>
      </c>
      <c r="W96" s="601"/>
      <c r="X96" s="231" t="s">
        <v>200</v>
      </c>
      <c r="Y96" s="601"/>
      <c r="Z96" s="383" t="s">
        <v>201</v>
      </c>
      <c r="AA96" s="602"/>
      <c r="AB96" s="231" t="s">
        <v>200</v>
      </c>
      <c r="AC96" s="602"/>
      <c r="AD96" s="231" t="s">
        <v>202</v>
      </c>
      <c r="AE96" s="603" t="s">
        <v>203</v>
      </c>
      <c r="AF96" s="604" t="str">
        <f t="shared" si="8"/>
        <v/>
      </c>
      <c r="AG96" s="607" t="s">
        <v>204</v>
      </c>
      <c r="AH96" s="606" t="str">
        <f t="shared" si="7"/>
        <v/>
      </c>
    </row>
    <row r="97" spans="1:34" ht="36.75" customHeight="1">
      <c r="A97" s="589">
        <f t="shared" si="9"/>
        <v>86</v>
      </c>
      <c r="B97" s="590" t="str">
        <f>IF(①基本情報入力シート!C113="","",①基本情報入力シート!C113)</f>
        <v/>
      </c>
      <c r="C97" s="591" t="str">
        <f>IF(①基本情報入力シート!D113="","",①基本情報入力シート!D113)</f>
        <v/>
      </c>
      <c r="D97" s="592" t="str">
        <f>IF(①基本情報入力シート!E113="","",①基本情報入力シート!E113)</f>
        <v/>
      </c>
      <c r="E97" s="592" t="str">
        <f>IF(①基本情報入力シート!F113="","",①基本情報入力シート!F113)</f>
        <v/>
      </c>
      <c r="F97" s="592" t="str">
        <f>IF(①基本情報入力シート!G113="","",①基本情報入力シート!G113)</f>
        <v/>
      </c>
      <c r="G97" s="592" t="str">
        <f>IF(①基本情報入力シート!H113="","",①基本情報入力シート!H113)</f>
        <v/>
      </c>
      <c r="H97" s="592" t="str">
        <f>IF(①基本情報入力シート!I113="","",①基本情報入力シート!I113)</f>
        <v/>
      </c>
      <c r="I97" s="592" t="str">
        <f>IF(①基本情報入力シート!J113="","",①基本情報入力シート!J113)</f>
        <v/>
      </c>
      <c r="J97" s="592" t="str">
        <f>IF(①基本情報入力シート!K113="","",①基本情報入力シート!K113)</f>
        <v/>
      </c>
      <c r="K97" s="593" t="str">
        <f>IF(①基本情報入力シート!L113="","",①基本情報入力シート!L113)</f>
        <v/>
      </c>
      <c r="L97" s="594" t="str">
        <f>IF(①基本情報入力シート!M113="","",①基本情報入力シート!M113)</f>
        <v/>
      </c>
      <c r="M97" s="594" t="str">
        <f>IF(①基本情報入力シート!R113="","",①基本情報入力シート!R113)</f>
        <v/>
      </c>
      <c r="N97" s="594" t="str">
        <f>IF(①基本情報入力シート!W113="","",①基本情報入力シート!W113)</f>
        <v/>
      </c>
      <c r="O97" s="589" t="str">
        <f>IF(①基本情報入力シート!X113="","",①基本情報入力シート!X113)</f>
        <v/>
      </c>
      <c r="P97" s="595" t="str">
        <f>IF(①基本情報入力シート!Y113="","",①基本情報入力シート!Y113)</f>
        <v/>
      </c>
      <c r="Q97" s="596" t="str">
        <f>IF(①基本情報入力シート!Z113="","",①基本情報入力シート!Z113)</f>
        <v/>
      </c>
      <c r="R97" s="597" t="str">
        <f>IF(①基本情報入力シート!AA113="","",①基本情報入力シート!AA113)</f>
        <v/>
      </c>
      <c r="S97" s="598"/>
      <c r="T97" s="599"/>
      <c r="U97" s="600" t="str">
        <f>IF(P97="","",VLOOKUP(P97,【参考】数式用!$A$5:$I$38,MATCH(T97,【参考】数式用!$C$4:$G$4,0)+2,0))</f>
        <v/>
      </c>
      <c r="V97" s="234" t="s">
        <v>199</v>
      </c>
      <c r="W97" s="601"/>
      <c r="X97" s="231" t="s">
        <v>200</v>
      </c>
      <c r="Y97" s="601"/>
      <c r="Z97" s="383" t="s">
        <v>201</v>
      </c>
      <c r="AA97" s="602"/>
      <c r="AB97" s="231" t="s">
        <v>200</v>
      </c>
      <c r="AC97" s="602"/>
      <c r="AD97" s="231" t="s">
        <v>202</v>
      </c>
      <c r="AE97" s="603" t="s">
        <v>203</v>
      </c>
      <c r="AF97" s="604" t="str">
        <f t="shared" si="8"/>
        <v/>
      </c>
      <c r="AG97" s="607" t="s">
        <v>204</v>
      </c>
      <c r="AH97" s="606" t="str">
        <f t="shared" si="7"/>
        <v/>
      </c>
    </row>
    <row r="98" spans="1:34" ht="36.75" customHeight="1">
      <c r="A98" s="589">
        <f t="shared" si="9"/>
        <v>87</v>
      </c>
      <c r="B98" s="590" t="str">
        <f>IF(①基本情報入力シート!C114="","",①基本情報入力シート!C114)</f>
        <v/>
      </c>
      <c r="C98" s="591" t="str">
        <f>IF(①基本情報入力シート!D114="","",①基本情報入力シート!D114)</f>
        <v/>
      </c>
      <c r="D98" s="592" t="str">
        <f>IF(①基本情報入力シート!E114="","",①基本情報入力シート!E114)</f>
        <v/>
      </c>
      <c r="E98" s="592" t="str">
        <f>IF(①基本情報入力シート!F114="","",①基本情報入力シート!F114)</f>
        <v/>
      </c>
      <c r="F98" s="592" t="str">
        <f>IF(①基本情報入力シート!G114="","",①基本情報入力シート!G114)</f>
        <v/>
      </c>
      <c r="G98" s="592" t="str">
        <f>IF(①基本情報入力シート!H114="","",①基本情報入力シート!H114)</f>
        <v/>
      </c>
      <c r="H98" s="592" t="str">
        <f>IF(①基本情報入力シート!I114="","",①基本情報入力シート!I114)</f>
        <v/>
      </c>
      <c r="I98" s="592" t="str">
        <f>IF(①基本情報入力シート!J114="","",①基本情報入力シート!J114)</f>
        <v/>
      </c>
      <c r="J98" s="592" t="str">
        <f>IF(①基本情報入力シート!K114="","",①基本情報入力シート!K114)</f>
        <v/>
      </c>
      <c r="K98" s="593" t="str">
        <f>IF(①基本情報入力シート!L114="","",①基本情報入力シート!L114)</f>
        <v/>
      </c>
      <c r="L98" s="594" t="str">
        <f>IF(①基本情報入力シート!M114="","",①基本情報入力シート!M114)</f>
        <v/>
      </c>
      <c r="M98" s="594" t="str">
        <f>IF(①基本情報入力シート!R114="","",①基本情報入力シート!R114)</f>
        <v/>
      </c>
      <c r="N98" s="594" t="str">
        <f>IF(①基本情報入力シート!W114="","",①基本情報入力シート!W114)</f>
        <v/>
      </c>
      <c r="O98" s="589" t="str">
        <f>IF(①基本情報入力シート!X114="","",①基本情報入力シート!X114)</f>
        <v/>
      </c>
      <c r="P98" s="595" t="str">
        <f>IF(①基本情報入力シート!Y114="","",①基本情報入力シート!Y114)</f>
        <v/>
      </c>
      <c r="Q98" s="596" t="str">
        <f>IF(①基本情報入力シート!Z114="","",①基本情報入力シート!Z114)</f>
        <v/>
      </c>
      <c r="R98" s="597" t="str">
        <f>IF(①基本情報入力シート!AA114="","",①基本情報入力シート!AA114)</f>
        <v/>
      </c>
      <c r="S98" s="598"/>
      <c r="T98" s="599"/>
      <c r="U98" s="600" t="str">
        <f>IF(P98="","",VLOOKUP(P98,【参考】数式用!$A$5:$I$38,MATCH(T98,【参考】数式用!$C$4:$G$4,0)+2,0))</f>
        <v/>
      </c>
      <c r="V98" s="234" t="s">
        <v>199</v>
      </c>
      <c r="W98" s="601"/>
      <c r="X98" s="231" t="s">
        <v>200</v>
      </c>
      <c r="Y98" s="601"/>
      <c r="Z98" s="383" t="s">
        <v>201</v>
      </c>
      <c r="AA98" s="602"/>
      <c r="AB98" s="231" t="s">
        <v>200</v>
      </c>
      <c r="AC98" s="602"/>
      <c r="AD98" s="231" t="s">
        <v>202</v>
      </c>
      <c r="AE98" s="603" t="s">
        <v>203</v>
      </c>
      <c r="AF98" s="604" t="str">
        <f t="shared" si="8"/>
        <v/>
      </c>
      <c r="AG98" s="607" t="s">
        <v>204</v>
      </c>
      <c r="AH98" s="606" t="str">
        <f t="shared" si="7"/>
        <v/>
      </c>
    </row>
    <row r="99" spans="1:34" ht="36.75" customHeight="1">
      <c r="A99" s="589">
        <f t="shared" si="9"/>
        <v>88</v>
      </c>
      <c r="B99" s="590" t="str">
        <f>IF(①基本情報入力シート!C115="","",①基本情報入力シート!C115)</f>
        <v/>
      </c>
      <c r="C99" s="591" t="str">
        <f>IF(①基本情報入力シート!D115="","",①基本情報入力シート!D115)</f>
        <v/>
      </c>
      <c r="D99" s="592" t="str">
        <f>IF(①基本情報入力シート!E115="","",①基本情報入力シート!E115)</f>
        <v/>
      </c>
      <c r="E99" s="592" t="str">
        <f>IF(①基本情報入力シート!F115="","",①基本情報入力シート!F115)</f>
        <v/>
      </c>
      <c r="F99" s="592" t="str">
        <f>IF(①基本情報入力シート!G115="","",①基本情報入力シート!G115)</f>
        <v/>
      </c>
      <c r="G99" s="592" t="str">
        <f>IF(①基本情報入力シート!H115="","",①基本情報入力シート!H115)</f>
        <v/>
      </c>
      <c r="H99" s="592" t="str">
        <f>IF(①基本情報入力シート!I115="","",①基本情報入力シート!I115)</f>
        <v/>
      </c>
      <c r="I99" s="592" t="str">
        <f>IF(①基本情報入力シート!J115="","",①基本情報入力シート!J115)</f>
        <v/>
      </c>
      <c r="J99" s="592" t="str">
        <f>IF(①基本情報入力シート!K115="","",①基本情報入力シート!K115)</f>
        <v/>
      </c>
      <c r="K99" s="593" t="str">
        <f>IF(①基本情報入力シート!L115="","",①基本情報入力シート!L115)</f>
        <v/>
      </c>
      <c r="L99" s="594" t="str">
        <f>IF(①基本情報入力シート!M115="","",①基本情報入力シート!M115)</f>
        <v/>
      </c>
      <c r="M99" s="594" t="str">
        <f>IF(①基本情報入力シート!R115="","",①基本情報入力シート!R115)</f>
        <v/>
      </c>
      <c r="N99" s="594" t="str">
        <f>IF(①基本情報入力シート!W115="","",①基本情報入力シート!W115)</f>
        <v/>
      </c>
      <c r="O99" s="589" t="str">
        <f>IF(①基本情報入力シート!X115="","",①基本情報入力シート!X115)</f>
        <v/>
      </c>
      <c r="P99" s="595" t="str">
        <f>IF(①基本情報入力シート!Y115="","",①基本情報入力シート!Y115)</f>
        <v/>
      </c>
      <c r="Q99" s="596" t="str">
        <f>IF(①基本情報入力シート!Z115="","",①基本情報入力シート!Z115)</f>
        <v/>
      </c>
      <c r="R99" s="597" t="str">
        <f>IF(①基本情報入力シート!AA115="","",①基本情報入力シート!AA115)</f>
        <v/>
      </c>
      <c r="S99" s="598"/>
      <c r="T99" s="599"/>
      <c r="U99" s="600" t="str">
        <f>IF(P99="","",VLOOKUP(P99,【参考】数式用!$A$5:$I$38,MATCH(T99,【参考】数式用!$C$4:$G$4,0)+2,0))</f>
        <v/>
      </c>
      <c r="V99" s="234" t="s">
        <v>199</v>
      </c>
      <c r="W99" s="601"/>
      <c r="X99" s="231" t="s">
        <v>200</v>
      </c>
      <c r="Y99" s="601"/>
      <c r="Z99" s="383" t="s">
        <v>201</v>
      </c>
      <c r="AA99" s="602"/>
      <c r="AB99" s="231" t="s">
        <v>200</v>
      </c>
      <c r="AC99" s="602"/>
      <c r="AD99" s="231" t="s">
        <v>202</v>
      </c>
      <c r="AE99" s="603" t="s">
        <v>203</v>
      </c>
      <c r="AF99" s="604" t="str">
        <f t="shared" si="8"/>
        <v/>
      </c>
      <c r="AG99" s="607" t="s">
        <v>204</v>
      </c>
      <c r="AH99" s="606" t="str">
        <f t="shared" si="7"/>
        <v/>
      </c>
    </row>
    <row r="100" spans="1:34" ht="36.75" customHeight="1">
      <c r="A100" s="589">
        <f t="shared" si="9"/>
        <v>89</v>
      </c>
      <c r="B100" s="590" t="str">
        <f>IF(①基本情報入力シート!C116="","",①基本情報入力シート!C116)</f>
        <v/>
      </c>
      <c r="C100" s="591" t="str">
        <f>IF(①基本情報入力シート!D116="","",①基本情報入力シート!D116)</f>
        <v/>
      </c>
      <c r="D100" s="592" t="str">
        <f>IF(①基本情報入力シート!E116="","",①基本情報入力シート!E116)</f>
        <v/>
      </c>
      <c r="E100" s="592" t="str">
        <f>IF(①基本情報入力シート!F116="","",①基本情報入力シート!F116)</f>
        <v/>
      </c>
      <c r="F100" s="592" t="str">
        <f>IF(①基本情報入力シート!G116="","",①基本情報入力シート!G116)</f>
        <v/>
      </c>
      <c r="G100" s="592" t="str">
        <f>IF(①基本情報入力シート!H116="","",①基本情報入力シート!H116)</f>
        <v/>
      </c>
      <c r="H100" s="592" t="str">
        <f>IF(①基本情報入力シート!I116="","",①基本情報入力シート!I116)</f>
        <v/>
      </c>
      <c r="I100" s="592" t="str">
        <f>IF(①基本情報入力シート!J116="","",①基本情報入力シート!J116)</f>
        <v/>
      </c>
      <c r="J100" s="592" t="str">
        <f>IF(①基本情報入力シート!K116="","",①基本情報入力シート!K116)</f>
        <v/>
      </c>
      <c r="K100" s="593" t="str">
        <f>IF(①基本情報入力シート!L116="","",①基本情報入力シート!L116)</f>
        <v/>
      </c>
      <c r="L100" s="594" t="str">
        <f>IF(①基本情報入力シート!M116="","",①基本情報入力シート!M116)</f>
        <v/>
      </c>
      <c r="M100" s="594" t="str">
        <f>IF(①基本情報入力シート!R116="","",①基本情報入力シート!R116)</f>
        <v/>
      </c>
      <c r="N100" s="594" t="str">
        <f>IF(①基本情報入力シート!W116="","",①基本情報入力シート!W116)</f>
        <v/>
      </c>
      <c r="O100" s="589" t="str">
        <f>IF(①基本情報入力シート!X116="","",①基本情報入力シート!X116)</f>
        <v/>
      </c>
      <c r="P100" s="595" t="str">
        <f>IF(①基本情報入力シート!Y116="","",①基本情報入力シート!Y116)</f>
        <v/>
      </c>
      <c r="Q100" s="596" t="str">
        <f>IF(①基本情報入力シート!Z116="","",①基本情報入力シート!Z116)</f>
        <v/>
      </c>
      <c r="R100" s="597" t="str">
        <f>IF(①基本情報入力シート!AA116="","",①基本情報入力シート!AA116)</f>
        <v/>
      </c>
      <c r="S100" s="598"/>
      <c r="T100" s="599"/>
      <c r="U100" s="600" t="str">
        <f>IF(P100="","",VLOOKUP(P100,【参考】数式用!$A$5:$I$38,MATCH(T100,【参考】数式用!$C$4:$G$4,0)+2,0))</f>
        <v/>
      </c>
      <c r="V100" s="234" t="s">
        <v>199</v>
      </c>
      <c r="W100" s="601"/>
      <c r="X100" s="231" t="s">
        <v>200</v>
      </c>
      <c r="Y100" s="601"/>
      <c r="Z100" s="383" t="s">
        <v>201</v>
      </c>
      <c r="AA100" s="602"/>
      <c r="AB100" s="231" t="s">
        <v>200</v>
      </c>
      <c r="AC100" s="602"/>
      <c r="AD100" s="231" t="s">
        <v>202</v>
      </c>
      <c r="AE100" s="603" t="s">
        <v>203</v>
      </c>
      <c r="AF100" s="604" t="str">
        <f t="shared" si="8"/>
        <v/>
      </c>
      <c r="AG100" s="607" t="s">
        <v>204</v>
      </c>
      <c r="AH100" s="606" t="str">
        <f t="shared" si="7"/>
        <v/>
      </c>
    </row>
    <row r="101" spans="1:34" ht="36.75" customHeight="1">
      <c r="A101" s="589">
        <f t="shared" si="9"/>
        <v>90</v>
      </c>
      <c r="B101" s="590" t="str">
        <f>IF(①基本情報入力シート!C117="","",①基本情報入力シート!C117)</f>
        <v/>
      </c>
      <c r="C101" s="591" t="str">
        <f>IF(①基本情報入力シート!D117="","",①基本情報入力シート!D117)</f>
        <v/>
      </c>
      <c r="D101" s="592" t="str">
        <f>IF(①基本情報入力シート!E117="","",①基本情報入力シート!E117)</f>
        <v/>
      </c>
      <c r="E101" s="592" t="str">
        <f>IF(①基本情報入力シート!F117="","",①基本情報入力シート!F117)</f>
        <v/>
      </c>
      <c r="F101" s="592" t="str">
        <f>IF(①基本情報入力シート!G117="","",①基本情報入力シート!G117)</f>
        <v/>
      </c>
      <c r="G101" s="592" t="str">
        <f>IF(①基本情報入力シート!H117="","",①基本情報入力シート!H117)</f>
        <v/>
      </c>
      <c r="H101" s="592" t="str">
        <f>IF(①基本情報入力シート!I117="","",①基本情報入力シート!I117)</f>
        <v/>
      </c>
      <c r="I101" s="592" t="str">
        <f>IF(①基本情報入力シート!J117="","",①基本情報入力シート!J117)</f>
        <v/>
      </c>
      <c r="J101" s="592" t="str">
        <f>IF(①基本情報入力シート!K117="","",①基本情報入力シート!K117)</f>
        <v/>
      </c>
      <c r="K101" s="593" t="str">
        <f>IF(①基本情報入力シート!L117="","",①基本情報入力シート!L117)</f>
        <v/>
      </c>
      <c r="L101" s="594" t="str">
        <f>IF(①基本情報入力シート!M117="","",①基本情報入力シート!M117)</f>
        <v/>
      </c>
      <c r="M101" s="594" t="str">
        <f>IF(①基本情報入力シート!R117="","",①基本情報入力シート!R117)</f>
        <v/>
      </c>
      <c r="N101" s="594" t="str">
        <f>IF(①基本情報入力シート!W117="","",①基本情報入力シート!W117)</f>
        <v/>
      </c>
      <c r="O101" s="589" t="str">
        <f>IF(①基本情報入力シート!X117="","",①基本情報入力シート!X117)</f>
        <v/>
      </c>
      <c r="P101" s="595" t="str">
        <f>IF(①基本情報入力シート!Y117="","",①基本情報入力シート!Y117)</f>
        <v/>
      </c>
      <c r="Q101" s="596" t="str">
        <f>IF(①基本情報入力シート!Z117="","",①基本情報入力シート!Z117)</f>
        <v/>
      </c>
      <c r="R101" s="597" t="str">
        <f>IF(①基本情報入力シート!AA117="","",①基本情報入力シート!AA117)</f>
        <v/>
      </c>
      <c r="S101" s="598"/>
      <c r="T101" s="599"/>
      <c r="U101" s="600" t="str">
        <f>IF(P101="","",VLOOKUP(P101,【参考】数式用!$A$5:$I$38,MATCH(T101,【参考】数式用!$C$4:$G$4,0)+2,0))</f>
        <v/>
      </c>
      <c r="V101" s="234" t="s">
        <v>199</v>
      </c>
      <c r="W101" s="601"/>
      <c r="X101" s="231" t="s">
        <v>200</v>
      </c>
      <c r="Y101" s="601"/>
      <c r="Z101" s="383" t="s">
        <v>201</v>
      </c>
      <c r="AA101" s="602"/>
      <c r="AB101" s="231" t="s">
        <v>200</v>
      </c>
      <c r="AC101" s="602"/>
      <c r="AD101" s="231" t="s">
        <v>202</v>
      </c>
      <c r="AE101" s="603" t="s">
        <v>203</v>
      </c>
      <c r="AF101" s="604" t="str">
        <f t="shared" si="8"/>
        <v/>
      </c>
      <c r="AG101" s="607" t="s">
        <v>204</v>
      </c>
      <c r="AH101" s="606" t="str">
        <f t="shared" si="7"/>
        <v/>
      </c>
    </row>
    <row r="102" spans="1:34" ht="36.75" customHeight="1">
      <c r="A102" s="589">
        <f t="shared" si="9"/>
        <v>91</v>
      </c>
      <c r="B102" s="590" t="str">
        <f>IF(①基本情報入力シート!C118="","",①基本情報入力シート!C118)</f>
        <v/>
      </c>
      <c r="C102" s="591" t="str">
        <f>IF(①基本情報入力シート!D118="","",①基本情報入力シート!D118)</f>
        <v/>
      </c>
      <c r="D102" s="592" t="str">
        <f>IF(①基本情報入力シート!E118="","",①基本情報入力シート!E118)</f>
        <v/>
      </c>
      <c r="E102" s="592" t="str">
        <f>IF(①基本情報入力シート!F118="","",①基本情報入力シート!F118)</f>
        <v/>
      </c>
      <c r="F102" s="592" t="str">
        <f>IF(①基本情報入力シート!G118="","",①基本情報入力シート!G118)</f>
        <v/>
      </c>
      <c r="G102" s="592" t="str">
        <f>IF(①基本情報入力シート!H118="","",①基本情報入力シート!H118)</f>
        <v/>
      </c>
      <c r="H102" s="592" t="str">
        <f>IF(①基本情報入力シート!I118="","",①基本情報入力シート!I118)</f>
        <v/>
      </c>
      <c r="I102" s="592" t="str">
        <f>IF(①基本情報入力シート!J118="","",①基本情報入力シート!J118)</f>
        <v/>
      </c>
      <c r="J102" s="592" t="str">
        <f>IF(①基本情報入力シート!K118="","",①基本情報入力シート!K118)</f>
        <v/>
      </c>
      <c r="K102" s="593" t="str">
        <f>IF(①基本情報入力シート!L118="","",①基本情報入力シート!L118)</f>
        <v/>
      </c>
      <c r="L102" s="594" t="str">
        <f>IF(①基本情報入力シート!M118="","",①基本情報入力シート!M118)</f>
        <v/>
      </c>
      <c r="M102" s="594" t="str">
        <f>IF(①基本情報入力シート!R118="","",①基本情報入力シート!R118)</f>
        <v/>
      </c>
      <c r="N102" s="594" t="str">
        <f>IF(①基本情報入力シート!W118="","",①基本情報入力シート!W118)</f>
        <v/>
      </c>
      <c r="O102" s="589" t="str">
        <f>IF(①基本情報入力シート!X118="","",①基本情報入力シート!X118)</f>
        <v/>
      </c>
      <c r="P102" s="595" t="str">
        <f>IF(①基本情報入力シート!Y118="","",①基本情報入力シート!Y118)</f>
        <v/>
      </c>
      <c r="Q102" s="596" t="str">
        <f>IF(①基本情報入力シート!Z118="","",①基本情報入力シート!Z118)</f>
        <v/>
      </c>
      <c r="R102" s="597" t="str">
        <f>IF(①基本情報入力シート!AA118="","",①基本情報入力シート!AA118)</f>
        <v/>
      </c>
      <c r="S102" s="598"/>
      <c r="T102" s="599"/>
      <c r="U102" s="600" t="str">
        <f>IF(P102="","",VLOOKUP(P102,【参考】数式用!$A$5:$I$38,MATCH(T102,【参考】数式用!$C$4:$G$4,0)+2,0))</f>
        <v/>
      </c>
      <c r="V102" s="234" t="s">
        <v>199</v>
      </c>
      <c r="W102" s="601"/>
      <c r="X102" s="231" t="s">
        <v>200</v>
      </c>
      <c r="Y102" s="601"/>
      <c r="Z102" s="383" t="s">
        <v>201</v>
      </c>
      <c r="AA102" s="602"/>
      <c r="AB102" s="231" t="s">
        <v>200</v>
      </c>
      <c r="AC102" s="602"/>
      <c r="AD102" s="231" t="s">
        <v>202</v>
      </c>
      <c r="AE102" s="603" t="s">
        <v>203</v>
      </c>
      <c r="AF102" s="604" t="str">
        <f t="shared" si="8"/>
        <v/>
      </c>
      <c r="AG102" s="607" t="s">
        <v>204</v>
      </c>
      <c r="AH102" s="606" t="str">
        <f t="shared" si="7"/>
        <v/>
      </c>
    </row>
    <row r="103" spans="1:34" ht="36.75" customHeight="1">
      <c r="A103" s="589">
        <f t="shared" si="9"/>
        <v>92</v>
      </c>
      <c r="B103" s="590" t="str">
        <f>IF(①基本情報入力シート!C119="","",①基本情報入力シート!C119)</f>
        <v/>
      </c>
      <c r="C103" s="591" t="str">
        <f>IF(①基本情報入力シート!D119="","",①基本情報入力シート!D119)</f>
        <v/>
      </c>
      <c r="D103" s="592" t="str">
        <f>IF(①基本情報入力シート!E119="","",①基本情報入力シート!E119)</f>
        <v/>
      </c>
      <c r="E103" s="592" t="str">
        <f>IF(①基本情報入力シート!F119="","",①基本情報入力シート!F119)</f>
        <v/>
      </c>
      <c r="F103" s="592" t="str">
        <f>IF(①基本情報入力シート!G119="","",①基本情報入力シート!G119)</f>
        <v/>
      </c>
      <c r="G103" s="592" t="str">
        <f>IF(①基本情報入力シート!H119="","",①基本情報入力シート!H119)</f>
        <v/>
      </c>
      <c r="H103" s="592" t="str">
        <f>IF(①基本情報入力シート!I119="","",①基本情報入力シート!I119)</f>
        <v/>
      </c>
      <c r="I103" s="592" t="str">
        <f>IF(①基本情報入力シート!J119="","",①基本情報入力シート!J119)</f>
        <v/>
      </c>
      <c r="J103" s="592" t="str">
        <f>IF(①基本情報入力シート!K119="","",①基本情報入力シート!K119)</f>
        <v/>
      </c>
      <c r="K103" s="593" t="str">
        <f>IF(①基本情報入力シート!L119="","",①基本情報入力シート!L119)</f>
        <v/>
      </c>
      <c r="L103" s="594" t="str">
        <f>IF(①基本情報入力シート!M119="","",①基本情報入力シート!M119)</f>
        <v/>
      </c>
      <c r="M103" s="594" t="str">
        <f>IF(①基本情報入力シート!R119="","",①基本情報入力シート!R119)</f>
        <v/>
      </c>
      <c r="N103" s="594" t="str">
        <f>IF(①基本情報入力シート!W119="","",①基本情報入力シート!W119)</f>
        <v/>
      </c>
      <c r="O103" s="589" t="str">
        <f>IF(①基本情報入力シート!X119="","",①基本情報入力シート!X119)</f>
        <v/>
      </c>
      <c r="P103" s="595" t="str">
        <f>IF(①基本情報入力シート!Y119="","",①基本情報入力シート!Y119)</f>
        <v/>
      </c>
      <c r="Q103" s="596" t="str">
        <f>IF(①基本情報入力シート!Z119="","",①基本情報入力シート!Z119)</f>
        <v/>
      </c>
      <c r="R103" s="597" t="str">
        <f>IF(①基本情報入力シート!AA119="","",①基本情報入力シート!AA119)</f>
        <v/>
      </c>
      <c r="S103" s="598"/>
      <c r="T103" s="599"/>
      <c r="U103" s="600" t="str">
        <f>IF(P103="","",VLOOKUP(P103,【参考】数式用!$A$5:$I$38,MATCH(T103,【参考】数式用!$C$4:$G$4,0)+2,0))</f>
        <v/>
      </c>
      <c r="V103" s="234" t="s">
        <v>199</v>
      </c>
      <c r="W103" s="601"/>
      <c r="X103" s="231" t="s">
        <v>200</v>
      </c>
      <c r="Y103" s="601"/>
      <c r="Z103" s="383" t="s">
        <v>201</v>
      </c>
      <c r="AA103" s="602"/>
      <c r="AB103" s="231" t="s">
        <v>200</v>
      </c>
      <c r="AC103" s="602"/>
      <c r="AD103" s="231" t="s">
        <v>202</v>
      </c>
      <c r="AE103" s="603" t="s">
        <v>203</v>
      </c>
      <c r="AF103" s="604" t="str">
        <f t="shared" si="8"/>
        <v/>
      </c>
      <c r="AG103" s="607" t="s">
        <v>204</v>
      </c>
      <c r="AH103" s="606" t="str">
        <f t="shared" si="7"/>
        <v/>
      </c>
    </row>
    <row r="104" spans="1:34" ht="36.75" customHeight="1">
      <c r="A104" s="589">
        <f t="shared" si="9"/>
        <v>93</v>
      </c>
      <c r="B104" s="590" t="str">
        <f>IF(①基本情報入力シート!C120="","",①基本情報入力シート!C120)</f>
        <v/>
      </c>
      <c r="C104" s="591" t="str">
        <f>IF(①基本情報入力シート!D120="","",①基本情報入力シート!D120)</f>
        <v/>
      </c>
      <c r="D104" s="592" t="str">
        <f>IF(①基本情報入力シート!E120="","",①基本情報入力シート!E120)</f>
        <v/>
      </c>
      <c r="E104" s="592" t="str">
        <f>IF(①基本情報入力シート!F120="","",①基本情報入力シート!F120)</f>
        <v/>
      </c>
      <c r="F104" s="592" t="str">
        <f>IF(①基本情報入力シート!G120="","",①基本情報入力シート!G120)</f>
        <v/>
      </c>
      <c r="G104" s="592" t="str">
        <f>IF(①基本情報入力シート!H120="","",①基本情報入力シート!H120)</f>
        <v/>
      </c>
      <c r="H104" s="592" t="str">
        <f>IF(①基本情報入力シート!I120="","",①基本情報入力シート!I120)</f>
        <v/>
      </c>
      <c r="I104" s="592" t="str">
        <f>IF(①基本情報入力シート!J120="","",①基本情報入力シート!J120)</f>
        <v/>
      </c>
      <c r="J104" s="592" t="str">
        <f>IF(①基本情報入力シート!K120="","",①基本情報入力シート!K120)</f>
        <v/>
      </c>
      <c r="K104" s="593" t="str">
        <f>IF(①基本情報入力シート!L120="","",①基本情報入力シート!L120)</f>
        <v/>
      </c>
      <c r="L104" s="594" t="str">
        <f>IF(①基本情報入力シート!M120="","",①基本情報入力シート!M120)</f>
        <v/>
      </c>
      <c r="M104" s="594" t="str">
        <f>IF(①基本情報入力シート!R120="","",①基本情報入力シート!R120)</f>
        <v/>
      </c>
      <c r="N104" s="594" t="str">
        <f>IF(①基本情報入力シート!W120="","",①基本情報入力シート!W120)</f>
        <v/>
      </c>
      <c r="O104" s="589" t="str">
        <f>IF(①基本情報入力シート!X120="","",①基本情報入力シート!X120)</f>
        <v/>
      </c>
      <c r="P104" s="595" t="str">
        <f>IF(①基本情報入力シート!Y120="","",①基本情報入力シート!Y120)</f>
        <v/>
      </c>
      <c r="Q104" s="596" t="str">
        <f>IF(①基本情報入力シート!Z120="","",①基本情報入力シート!Z120)</f>
        <v/>
      </c>
      <c r="R104" s="597" t="str">
        <f>IF(①基本情報入力シート!AA120="","",①基本情報入力シート!AA120)</f>
        <v/>
      </c>
      <c r="S104" s="598"/>
      <c r="T104" s="599"/>
      <c r="U104" s="600" t="str">
        <f>IF(P104="","",VLOOKUP(P104,【参考】数式用!$A$5:$I$38,MATCH(T104,【参考】数式用!$C$4:$G$4,0)+2,0))</f>
        <v/>
      </c>
      <c r="V104" s="234" t="s">
        <v>199</v>
      </c>
      <c r="W104" s="601"/>
      <c r="X104" s="231" t="s">
        <v>200</v>
      </c>
      <c r="Y104" s="601"/>
      <c r="Z104" s="383" t="s">
        <v>201</v>
      </c>
      <c r="AA104" s="602"/>
      <c r="AB104" s="231" t="s">
        <v>200</v>
      </c>
      <c r="AC104" s="602"/>
      <c r="AD104" s="231" t="s">
        <v>202</v>
      </c>
      <c r="AE104" s="603" t="s">
        <v>203</v>
      </c>
      <c r="AF104" s="604" t="str">
        <f t="shared" si="8"/>
        <v/>
      </c>
      <c r="AG104" s="607" t="s">
        <v>204</v>
      </c>
      <c r="AH104" s="606" t="str">
        <f t="shared" si="7"/>
        <v/>
      </c>
    </row>
    <row r="105" spans="1:34" ht="36.75" customHeight="1">
      <c r="A105" s="589">
        <f t="shared" si="9"/>
        <v>94</v>
      </c>
      <c r="B105" s="590" t="str">
        <f>IF(①基本情報入力シート!C121="","",①基本情報入力シート!C121)</f>
        <v/>
      </c>
      <c r="C105" s="591" t="str">
        <f>IF(①基本情報入力シート!D121="","",①基本情報入力シート!D121)</f>
        <v/>
      </c>
      <c r="D105" s="592" t="str">
        <f>IF(①基本情報入力シート!E121="","",①基本情報入力シート!E121)</f>
        <v/>
      </c>
      <c r="E105" s="592" t="str">
        <f>IF(①基本情報入力シート!F121="","",①基本情報入力シート!F121)</f>
        <v/>
      </c>
      <c r="F105" s="592" t="str">
        <f>IF(①基本情報入力シート!G121="","",①基本情報入力シート!G121)</f>
        <v/>
      </c>
      <c r="G105" s="592" t="str">
        <f>IF(①基本情報入力シート!H121="","",①基本情報入力シート!H121)</f>
        <v/>
      </c>
      <c r="H105" s="592" t="str">
        <f>IF(①基本情報入力シート!I121="","",①基本情報入力シート!I121)</f>
        <v/>
      </c>
      <c r="I105" s="592" t="str">
        <f>IF(①基本情報入力シート!J121="","",①基本情報入力シート!J121)</f>
        <v/>
      </c>
      <c r="J105" s="592" t="str">
        <f>IF(①基本情報入力シート!K121="","",①基本情報入力シート!K121)</f>
        <v/>
      </c>
      <c r="K105" s="593" t="str">
        <f>IF(①基本情報入力シート!L121="","",①基本情報入力シート!L121)</f>
        <v/>
      </c>
      <c r="L105" s="594" t="str">
        <f>IF(①基本情報入力シート!M121="","",①基本情報入力シート!M121)</f>
        <v/>
      </c>
      <c r="M105" s="594" t="str">
        <f>IF(①基本情報入力シート!R121="","",①基本情報入力シート!R121)</f>
        <v/>
      </c>
      <c r="N105" s="594" t="str">
        <f>IF(①基本情報入力シート!W121="","",①基本情報入力シート!W121)</f>
        <v/>
      </c>
      <c r="O105" s="589" t="str">
        <f>IF(①基本情報入力シート!X121="","",①基本情報入力シート!X121)</f>
        <v/>
      </c>
      <c r="P105" s="595" t="str">
        <f>IF(①基本情報入力シート!Y121="","",①基本情報入力シート!Y121)</f>
        <v/>
      </c>
      <c r="Q105" s="596" t="str">
        <f>IF(①基本情報入力シート!Z121="","",①基本情報入力シート!Z121)</f>
        <v/>
      </c>
      <c r="R105" s="597" t="str">
        <f>IF(①基本情報入力シート!AA121="","",①基本情報入力シート!AA121)</f>
        <v/>
      </c>
      <c r="S105" s="598"/>
      <c r="T105" s="599"/>
      <c r="U105" s="600" t="str">
        <f>IF(P105="","",VLOOKUP(P105,【参考】数式用!$A$5:$I$38,MATCH(T105,【参考】数式用!$C$4:$G$4,0)+2,0))</f>
        <v/>
      </c>
      <c r="V105" s="234" t="s">
        <v>199</v>
      </c>
      <c r="W105" s="601"/>
      <c r="X105" s="231" t="s">
        <v>200</v>
      </c>
      <c r="Y105" s="601"/>
      <c r="Z105" s="383" t="s">
        <v>201</v>
      </c>
      <c r="AA105" s="602"/>
      <c r="AB105" s="231" t="s">
        <v>200</v>
      </c>
      <c r="AC105" s="602"/>
      <c r="AD105" s="231" t="s">
        <v>202</v>
      </c>
      <c r="AE105" s="603" t="s">
        <v>203</v>
      </c>
      <c r="AF105" s="604" t="str">
        <f t="shared" si="8"/>
        <v/>
      </c>
      <c r="AG105" s="607" t="s">
        <v>204</v>
      </c>
      <c r="AH105" s="606" t="str">
        <f t="shared" si="7"/>
        <v/>
      </c>
    </row>
    <row r="106" spans="1:34" ht="36.75" customHeight="1">
      <c r="A106" s="589">
        <f t="shared" si="9"/>
        <v>95</v>
      </c>
      <c r="B106" s="590" t="str">
        <f>IF(①基本情報入力シート!C122="","",①基本情報入力シート!C122)</f>
        <v/>
      </c>
      <c r="C106" s="591" t="str">
        <f>IF(①基本情報入力シート!D122="","",①基本情報入力シート!D122)</f>
        <v/>
      </c>
      <c r="D106" s="592" t="str">
        <f>IF(①基本情報入力シート!E122="","",①基本情報入力シート!E122)</f>
        <v/>
      </c>
      <c r="E106" s="592" t="str">
        <f>IF(①基本情報入力シート!F122="","",①基本情報入力シート!F122)</f>
        <v/>
      </c>
      <c r="F106" s="592" t="str">
        <f>IF(①基本情報入力シート!G122="","",①基本情報入力シート!G122)</f>
        <v/>
      </c>
      <c r="G106" s="592" t="str">
        <f>IF(①基本情報入力シート!H122="","",①基本情報入力シート!H122)</f>
        <v/>
      </c>
      <c r="H106" s="592" t="str">
        <f>IF(①基本情報入力シート!I122="","",①基本情報入力シート!I122)</f>
        <v/>
      </c>
      <c r="I106" s="592" t="str">
        <f>IF(①基本情報入力シート!J122="","",①基本情報入力シート!J122)</f>
        <v/>
      </c>
      <c r="J106" s="592" t="str">
        <f>IF(①基本情報入力シート!K122="","",①基本情報入力シート!K122)</f>
        <v/>
      </c>
      <c r="K106" s="593" t="str">
        <f>IF(①基本情報入力シート!L122="","",①基本情報入力シート!L122)</f>
        <v/>
      </c>
      <c r="L106" s="594" t="str">
        <f>IF(①基本情報入力シート!M122="","",①基本情報入力シート!M122)</f>
        <v/>
      </c>
      <c r="M106" s="594" t="str">
        <f>IF(①基本情報入力シート!R122="","",①基本情報入力シート!R122)</f>
        <v/>
      </c>
      <c r="N106" s="594" t="str">
        <f>IF(①基本情報入力シート!W122="","",①基本情報入力シート!W122)</f>
        <v/>
      </c>
      <c r="O106" s="589" t="str">
        <f>IF(①基本情報入力シート!X122="","",①基本情報入力シート!X122)</f>
        <v/>
      </c>
      <c r="P106" s="595" t="str">
        <f>IF(①基本情報入力シート!Y122="","",①基本情報入力シート!Y122)</f>
        <v/>
      </c>
      <c r="Q106" s="596" t="str">
        <f>IF(①基本情報入力シート!Z122="","",①基本情報入力シート!Z122)</f>
        <v/>
      </c>
      <c r="R106" s="597" t="str">
        <f>IF(①基本情報入力シート!AA122="","",①基本情報入力シート!AA122)</f>
        <v/>
      </c>
      <c r="S106" s="598"/>
      <c r="T106" s="599"/>
      <c r="U106" s="600" t="str">
        <f>IF(P106="","",VLOOKUP(P106,【参考】数式用!$A$5:$I$38,MATCH(T106,【参考】数式用!$C$4:$G$4,0)+2,0))</f>
        <v/>
      </c>
      <c r="V106" s="234" t="s">
        <v>199</v>
      </c>
      <c r="W106" s="601"/>
      <c r="X106" s="231" t="s">
        <v>200</v>
      </c>
      <c r="Y106" s="601"/>
      <c r="Z106" s="383" t="s">
        <v>201</v>
      </c>
      <c r="AA106" s="602"/>
      <c r="AB106" s="231" t="s">
        <v>200</v>
      </c>
      <c r="AC106" s="602"/>
      <c r="AD106" s="231" t="s">
        <v>202</v>
      </c>
      <c r="AE106" s="603" t="s">
        <v>203</v>
      </c>
      <c r="AF106" s="604" t="str">
        <f t="shared" si="8"/>
        <v/>
      </c>
      <c r="AG106" s="607" t="s">
        <v>204</v>
      </c>
      <c r="AH106" s="606" t="str">
        <f t="shared" si="7"/>
        <v/>
      </c>
    </row>
    <row r="107" spans="1:34" ht="36.75" customHeight="1">
      <c r="A107" s="589">
        <f t="shared" si="9"/>
        <v>96</v>
      </c>
      <c r="B107" s="590" t="str">
        <f>IF(①基本情報入力シート!C123="","",①基本情報入力シート!C123)</f>
        <v/>
      </c>
      <c r="C107" s="591" t="str">
        <f>IF(①基本情報入力シート!D123="","",①基本情報入力シート!D123)</f>
        <v/>
      </c>
      <c r="D107" s="592" t="str">
        <f>IF(①基本情報入力シート!E123="","",①基本情報入力シート!E123)</f>
        <v/>
      </c>
      <c r="E107" s="592" t="str">
        <f>IF(①基本情報入力シート!F123="","",①基本情報入力シート!F123)</f>
        <v/>
      </c>
      <c r="F107" s="592" t="str">
        <f>IF(①基本情報入力シート!G123="","",①基本情報入力シート!G123)</f>
        <v/>
      </c>
      <c r="G107" s="592" t="str">
        <f>IF(①基本情報入力シート!H123="","",①基本情報入力シート!H123)</f>
        <v/>
      </c>
      <c r="H107" s="592" t="str">
        <f>IF(①基本情報入力シート!I123="","",①基本情報入力シート!I123)</f>
        <v/>
      </c>
      <c r="I107" s="592" t="str">
        <f>IF(①基本情報入力シート!J123="","",①基本情報入力シート!J123)</f>
        <v/>
      </c>
      <c r="J107" s="592" t="str">
        <f>IF(①基本情報入力シート!K123="","",①基本情報入力シート!K123)</f>
        <v/>
      </c>
      <c r="K107" s="593" t="str">
        <f>IF(①基本情報入力シート!L123="","",①基本情報入力シート!L123)</f>
        <v/>
      </c>
      <c r="L107" s="594" t="str">
        <f>IF(①基本情報入力シート!M123="","",①基本情報入力シート!M123)</f>
        <v/>
      </c>
      <c r="M107" s="594" t="str">
        <f>IF(①基本情報入力シート!R123="","",①基本情報入力シート!R123)</f>
        <v/>
      </c>
      <c r="N107" s="594" t="str">
        <f>IF(①基本情報入力シート!W123="","",①基本情報入力シート!W123)</f>
        <v/>
      </c>
      <c r="O107" s="589" t="str">
        <f>IF(①基本情報入力シート!X123="","",①基本情報入力シート!X123)</f>
        <v/>
      </c>
      <c r="P107" s="595" t="str">
        <f>IF(①基本情報入力シート!Y123="","",①基本情報入力シート!Y123)</f>
        <v/>
      </c>
      <c r="Q107" s="596" t="str">
        <f>IF(①基本情報入力シート!Z123="","",①基本情報入力シート!Z123)</f>
        <v/>
      </c>
      <c r="R107" s="597" t="str">
        <f>IF(①基本情報入力シート!AA123="","",①基本情報入力シート!AA123)</f>
        <v/>
      </c>
      <c r="S107" s="598"/>
      <c r="T107" s="599"/>
      <c r="U107" s="600" t="str">
        <f>IF(P107="","",VLOOKUP(P107,【参考】数式用!$A$5:$I$38,MATCH(T107,【参考】数式用!$C$4:$G$4,0)+2,0))</f>
        <v/>
      </c>
      <c r="V107" s="234" t="s">
        <v>199</v>
      </c>
      <c r="W107" s="601"/>
      <c r="X107" s="231" t="s">
        <v>200</v>
      </c>
      <c r="Y107" s="601"/>
      <c r="Z107" s="383" t="s">
        <v>201</v>
      </c>
      <c r="AA107" s="602"/>
      <c r="AB107" s="231" t="s">
        <v>200</v>
      </c>
      <c r="AC107" s="602"/>
      <c r="AD107" s="231" t="s">
        <v>202</v>
      </c>
      <c r="AE107" s="603" t="s">
        <v>203</v>
      </c>
      <c r="AF107" s="604" t="str">
        <f t="shared" si="8"/>
        <v/>
      </c>
      <c r="AG107" s="607" t="s">
        <v>204</v>
      </c>
      <c r="AH107" s="606" t="str">
        <f t="shared" si="7"/>
        <v/>
      </c>
    </row>
    <row r="108" spans="1:34" ht="36.75" customHeight="1">
      <c r="A108" s="589">
        <f t="shared" si="9"/>
        <v>97</v>
      </c>
      <c r="B108" s="590" t="str">
        <f>IF(①基本情報入力シート!C124="","",①基本情報入力シート!C124)</f>
        <v/>
      </c>
      <c r="C108" s="591" t="str">
        <f>IF(①基本情報入力シート!D124="","",①基本情報入力シート!D124)</f>
        <v/>
      </c>
      <c r="D108" s="592" t="str">
        <f>IF(①基本情報入力シート!E124="","",①基本情報入力シート!E124)</f>
        <v/>
      </c>
      <c r="E108" s="592" t="str">
        <f>IF(①基本情報入力シート!F124="","",①基本情報入力シート!F124)</f>
        <v/>
      </c>
      <c r="F108" s="592" t="str">
        <f>IF(①基本情報入力シート!G124="","",①基本情報入力シート!G124)</f>
        <v/>
      </c>
      <c r="G108" s="592" t="str">
        <f>IF(①基本情報入力シート!H124="","",①基本情報入力シート!H124)</f>
        <v/>
      </c>
      <c r="H108" s="592" t="str">
        <f>IF(①基本情報入力シート!I124="","",①基本情報入力シート!I124)</f>
        <v/>
      </c>
      <c r="I108" s="592" t="str">
        <f>IF(①基本情報入力シート!J124="","",①基本情報入力シート!J124)</f>
        <v/>
      </c>
      <c r="J108" s="592" t="str">
        <f>IF(①基本情報入力シート!K124="","",①基本情報入力シート!K124)</f>
        <v/>
      </c>
      <c r="K108" s="593" t="str">
        <f>IF(①基本情報入力シート!L124="","",①基本情報入力シート!L124)</f>
        <v/>
      </c>
      <c r="L108" s="594" t="str">
        <f>IF(①基本情報入力シート!M124="","",①基本情報入力シート!M124)</f>
        <v/>
      </c>
      <c r="M108" s="594" t="str">
        <f>IF(①基本情報入力シート!R124="","",①基本情報入力シート!R124)</f>
        <v/>
      </c>
      <c r="N108" s="594" t="str">
        <f>IF(①基本情報入力シート!W124="","",①基本情報入力シート!W124)</f>
        <v/>
      </c>
      <c r="O108" s="589" t="str">
        <f>IF(①基本情報入力シート!X124="","",①基本情報入力シート!X124)</f>
        <v/>
      </c>
      <c r="P108" s="595" t="str">
        <f>IF(①基本情報入力シート!Y124="","",①基本情報入力シート!Y124)</f>
        <v/>
      </c>
      <c r="Q108" s="596" t="str">
        <f>IF(①基本情報入力シート!Z124="","",①基本情報入力シート!Z124)</f>
        <v/>
      </c>
      <c r="R108" s="597" t="str">
        <f>IF(①基本情報入力シート!AA124="","",①基本情報入力シート!AA124)</f>
        <v/>
      </c>
      <c r="S108" s="598"/>
      <c r="T108" s="599"/>
      <c r="U108" s="600" t="str">
        <f>IF(P108="","",VLOOKUP(P108,【参考】数式用!$A$5:$I$38,MATCH(T108,【参考】数式用!$C$4:$G$4,0)+2,0))</f>
        <v/>
      </c>
      <c r="V108" s="234" t="s">
        <v>199</v>
      </c>
      <c r="W108" s="601"/>
      <c r="X108" s="231" t="s">
        <v>200</v>
      </c>
      <c r="Y108" s="601"/>
      <c r="Z108" s="383" t="s">
        <v>201</v>
      </c>
      <c r="AA108" s="602"/>
      <c r="AB108" s="231" t="s">
        <v>200</v>
      </c>
      <c r="AC108" s="602"/>
      <c r="AD108" s="231" t="s">
        <v>202</v>
      </c>
      <c r="AE108" s="603" t="s">
        <v>203</v>
      </c>
      <c r="AF108" s="604" t="str">
        <f t="shared" si="8"/>
        <v/>
      </c>
      <c r="AG108" s="607" t="s">
        <v>204</v>
      </c>
      <c r="AH108" s="606" t="str">
        <f t="shared" si="7"/>
        <v/>
      </c>
    </row>
    <row r="109" spans="1:34" ht="36.75" customHeight="1">
      <c r="A109" s="589">
        <f t="shared" si="9"/>
        <v>98</v>
      </c>
      <c r="B109" s="590" t="str">
        <f>IF(①基本情報入力シート!C125="","",①基本情報入力シート!C125)</f>
        <v/>
      </c>
      <c r="C109" s="591" t="str">
        <f>IF(①基本情報入力シート!D125="","",①基本情報入力シート!D125)</f>
        <v/>
      </c>
      <c r="D109" s="592" t="str">
        <f>IF(①基本情報入力シート!E125="","",①基本情報入力シート!E125)</f>
        <v/>
      </c>
      <c r="E109" s="592" t="str">
        <f>IF(①基本情報入力シート!F125="","",①基本情報入力シート!F125)</f>
        <v/>
      </c>
      <c r="F109" s="592" t="str">
        <f>IF(①基本情報入力シート!G125="","",①基本情報入力シート!G125)</f>
        <v/>
      </c>
      <c r="G109" s="592" t="str">
        <f>IF(①基本情報入力シート!H125="","",①基本情報入力シート!H125)</f>
        <v/>
      </c>
      <c r="H109" s="592" t="str">
        <f>IF(①基本情報入力シート!I125="","",①基本情報入力シート!I125)</f>
        <v/>
      </c>
      <c r="I109" s="592" t="str">
        <f>IF(①基本情報入力シート!J125="","",①基本情報入力シート!J125)</f>
        <v/>
      </c>
      <c r="J109" s="592" t="str">
        <f>IF(①基本情報入力シート!K125="","",①基本情報入力シート!K125)</f>
        <v/>
      </c>
      <c r="K109" s="593" t="str">
        <f>IF(①基本情報入力シート!L125="","",①基本情報入力シート!L125)</f>
        <v/>
      </c>
      <c r="L109" s="594" t="str">
        <f>IF(①基本情報入力シート!M125="","",①基本情報入力シート!M125)</f>
        <v/>
      </c>
      <c r="M109" s="594" t="str">
        <f>IF(①基本情報入力シート!R125="","",①基本情報入力シート!R125)</f>
        <v/>
      </c>
      <c r="N109" s="594" t="str">
        <f>IF(①基本情報入力シート!W125="","",①基本情報入力シート!W125)</f>
        <v/>
      </c>
      <c r="O109" s="589" t="str">
        <f>IF(①基本情報入力シート!X125="","",①基本情報入力シート!X125)</f>
        <v/>
      </c>
      <c r="P109" s="595" t="str">
        <f>IF(①基本情報入力シート!Y125="","",①基本情報入力シート!Y125)</f>
        <v/>
      </c>
      <c r="Q109" s="596" t="str">
        <f>IF(①基本情報入力シート!Z125="","",①基本情報入力シート!Z125)</f>
        <v/>
      </c>
      <c r="R109" s="597" t="str">
        <f>IF(①基本情報入力シート!AA125="","",①基本情報入力シート!AA125)</f>
        <v/>
      </c>
      <c r="S109" s="598"/>
      <c r="T109" s="599"/>
      <c r="U109" s="600" t="str">
        <f>IF(P109="","",VLOOKUP(P109,【参考】数式用!$A$5:$I$38,MATCH(T109,【参考】数式用!$C$4:$G$4,0)+2,0))</f>
        <v/>
      </c>
      <c r="V109" s="234" t="s">
        <v>199</v>
      </c>
      <c r="W109" s="601"/>
      <c r="X109" s="231" t="s">
        <v>200</v>
      </c>
      <c r="Y109" s="601"/>
      <c r="Z109" s="383" t="s">
        <v>201</v>
      </c>
      <c r="AA109" s="602"/>
      <c r="AB109" s="231" t="s">
        <v>200</v>
      </c>
      <c r="AC109" s="602"/>
      <c r="AD109" s="231" t="s">
        <v>202</v>
      </c>
      <c r="AE109" s="603" t="s">
        <v>203</v>
      </c>
      <c r="AF109" s="604" t="str">
        <f t="shared" si="8"/>
        <v/>
      </c>
      <c r="AG109" s="607" t="s">
        <v>204</v>
      </c>
      <c r="AH109" s="606" t="str">
        <f t="shared" si="7"/>
        <v/>
      </c>
    </row>
    <row r="110" spans="1:34" ht="36.75" customHeight="1">
      <c r="A110" s="589">
        <f t="shared" si="9"/>
        <v>99</v>
      </c>
      <c r="B110" s="590" t="str">
        <f>IF(①基本情報入力シート!C126="","",①基本情報入力シート!C126)</f>
        <v/>
      </c>
      <c r="C110" s="591" t="str">
        <f>IF(①基本情報入力シート!D126="","",①基本情報入力シート!D126)</f>
        <v/>
      </c>
      <c r="D110" s="592" t="str">
        <f>IF(①基本情報入力シート!E126="","",①基本情報入力シート!E126)</f>
        <v/>
      </c>
      <c r="E110" s="592" t="str">
        <f>IF(①基本情報入力シート!F126="","",①基本情報入力シート!F126)</f>
        <v/>
      </c>
      <c r="F110" s="592" t="str">
        <f>IF(①基本情報入力シート!G126="","",①基本情報入力シート!G126)</f>
        <v/>
      </c>
      <c r="G110" s="592" t="str">
        <f>IF(①基本情報入力シート!H126="","",①基本情報入力シート!H126)</f>
        <v/>
      </c>
      <c r="H110" s="592" t="str">
        <f>IF(①基本情報入力シート!I126="","",①基本情報入力シート!I126)</f>
        <v/>
      </c>
      <c r="I110" s="592" t="str">
        <f>IF(①基本情報入力シート!J126="","",①基本情報入力シート!J126)</f>
        <v/>
      </c>
      <c r="J110" s="592" t="str">
        <f>IF(①基本情報入力シート!K126="","",①基本情報入力シート!K126)</f>
        <v/>
      </c>
      <c r="K110" s="593" t="str">
        <f>IF(①基本情報入力シート!L126="","",①基本情報入力シート!L126)</f>
        <v/>
      </c>
      <c r="L110" s="594" t="str">
        <f>IF(①基本情報入力シート!M126="","",①基本情報入力シート!M126)</f>
        <v/>
      </c>
      <c r="M110" s="594" t="str">
        <f>IF(①基本情報入力シート!R126="","",①基本情報入力シート!R126)</f>
        <v/>
      </c>
      <c r="N110" s="594" t="str">
        <f>IF(①基本情報入力シート!W126="","",①基本情報入力シート!W126)</f>
        <v/>
      </c>
      <c r="O110" s="589" t="str">
        <f>IF(①基本情報入力シート!X126="","",①基本情報入力シート!X126)</f>
        <v/>
      </c>
      <c r="P110" s="595" t="str">
        <f>IF(①基本情報入力シート!Y126="","",①基本情報入力シート!Y126)</f>
        <v/>
      </c>
      <c r="Q110" s="596" t="str">
        <f>IF(①基本情報入力シート!Z126="","",①基本情報入力シート!Z126)</f>
        <v/>
      </c>
      <c r="R110" s="597" t="str">
        <f>IF(①基本情報入力シート!AA126="","",①基本情報入力シート!AA126)</f>
        <v/>
      </c>
      <c r="S110" s="598"/>
      <c r="T110" s="599"/>
      <c r="U110" s="600" t="str">
        <f>IF(P110="","",VLOOKUP(P110,【参考】数式用!$A$5:$I$38,MATCH(T110,【参考】数式用!$C$4:$G$4,0)+2,0))</f>
        <v/>
      </c>
      <c r="V110" s="234" t="s">
        <v>199</v>
      </c>
      <c r="W110" s="601"/>
      <c r="X110" s="231" t="s">
        <v>200</v>
      </c>
      <c r="Y110" s="601"/>
      <c r="Z110" s="383" t="s">
        <v>201</v>
      </c>
      <c r="AA110" s="602"/>
      <c r="AB110" s="231" t="s">
        <v>200</v>
      </c>
      <c r="AC110" s="602"/>
      <c r="AD110" s="231" t="s">
        <v>202</v>
      </c>
      <c r="AE110" s="603" t="s">
        <v>203</v>
      </c>
      <c r="AF110" s="604" t="str">
        <f t="shared" si="8"/>
        <v/>
      </c>
      <c r="AG110" s="607" t="s">
        <v>204</v>
      </c>
      <c r="AH110" s="606" t="str">
        <f t="shared" si="7"/>
        <v/>
      </c>
    </row>
    <row r="111" spans="1:34" ht="36.75" customHeight="1">
      <c r="A111" s="589">
        <f t="shared" si="9"/>
        <v>100</v>
      </c>
      <c r="B111" s="590" t="str">
        <f>IF(①基本情報入力シート!C127="","",①基本情報入力シート!C127)</f>
        <v/>
      </c>
      <c r="C111" s="591" t="str">
        <f>IF(①基本情報入力シート!D127="","",①基本情報入力シート!D127)</f>
        <v/>
      </c>
      <c r="D111" s="592" t="str">
        <f>IF(①基本情報入力シート!E127="","",①基本情報入力シート!E127)</f>
        <v/>
      </c>
      <c r="E111" s="592" t="str">
        <f>IF(①基本情報入力シート!F127="","",①基本情報入力シート!F127)</f>
        <v/>
      </c>
      <c r="F111" s="592" t="str">
        <f>IF(①基本情報入力シート!G127="","",①基本情報入力シート!G127)</f>
        <v/>
      </c>
      <c r="G111" s="592" t="str">
        <f>IF(①基本情報入力シート!H127="","",①基本情報入力シート!H127)</f>
        <v/>
      </c>
      <c r="H111" s="592" t="str">
        <f>IF(①基本情報入力シート!I127="","",①基本情報入力シート!I127)</f>
        <v/>
      </c>
      <c r="I111" s="592" t="str">
        <f>IF(①基本情報入力シート!J127="","",①基本情報入力シート!J127)</f>
        <v/>
      </c>
      <c r="J111" s="592" t="str">
        <f>IF(①基本情報入力シート!K127="","",①基本情報入力シート!K127)</f>
        <v/>
      </c>
      <c r="K111" s="593" t="str">
        <f>IF(①基本情報入力シート!L127="","",①基本情報入力シート!L127)</f>
        <v/>
      </c>
      <c r="L111" s="594" t="str">
        <f>IF(①基本情報入力シート!M127="","",①基本情報入力シート!M127)</f>
        <v/>
      </c>
      <c r="M111" s="594" t="str">
        <f>IF(①基本情報入力シート!R127="","",①基本情報入力シート!R127)</f>
        <v/>
      </c>
      <c r="N111" s="594" t="str">
        <f>IF(①基本情報入力シート!W127="","",①基本情報入力シート!W127)</f>
        <v/>
      </c>
      <c r="O111" s="589" t="str">
        <f>IF(①基本情報入力シート!X127="","",①基本情報入力シート!X127)</f>
        <v/>
      </c>
      <c r="P111" s="595" t="str">
        <f>IF(①基本情報入力シート!Y127="","",①基本情報入力シート!Y127)</f>
        <v/>
      </c>
      <c r="Q111" s="596" t="str">
        <f>IF(①基本情報入力シート!Z127="","",①基本情報入力シート!Z127)</f>
        <v/>
      </c>
      <c r="R111" s="597" t="str">
        <f>IF(①基本情報入力シート!AA127="","",①基本情報入力シート!AA127)</f>
        <v/>
      </c>
      <c r="S111" s="598"/>
      <c r="T111" s="599"/>
      <c r="U111" s="600" t="str">
        <f>IF(P111="","",VLOOKUP(P111,【参考】数式用!$A$5:$I$38,MATCH(T111,【参考】数式用!$C$4:$G$4,0)+2,0))</f>
        <v/>
      </c>
      <c r="V111" s="234" t="s">
        <v>199</v>
      </c>
      <c r="W111" s="601"/>
      <c r="X111" s="231" t="s">
        <v>200</v>
      </c>
      <c r="Y111" s="601"/>
      <c r="Z111" s="383" t="s">
        <v>201</v>
      </c>
      <c r="AA111" s="602"/>
      <c r="AB111" s="231" t="s">
        <v>200</v>
      </c>
      <c r="AC111" s="602"/>
      <c r="AD111" s="231" t="s">
        <v>202</v>
      </c>
      <c r="AE111" s="603" t="s">
        <v>203</v>
      </c>
      <c r="AF111" s="604" t="str">
        <f t="shared" si="8"/>
        <v/>
      </c>
      <c r="AG111" s="607" t="s">
        <v>204</v>
      </c>
      <c r="AH111" s="606" t="str">
        <f t="shared" si="7"/>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8"/>
  <dataValidations count="4">
    <dataValidation imeMode="halfAlpha" allowBlank="1" showInputMessage="1" showErrorMessage="1" sqref="W12:W111 Y12:Y111 AA12:AA111 AC12:AC111 B12:R111"/>
    <dataValidation type="list" allowBlank="1" showInputMessage="1" showErrorMessage="1" sqref="T19:T111">
      <formula1>"加算Ⅰ,加算Ⅱ,加算Ⅲ"</formula1>
    </dataValidation>
    <dataValidation type="list" allowBlank="1" showInputMessage="1" showErrorMessage="1" sqref="S12:S111">
      <formula1>"新規,継続,区分変更"</formula1>
    </dataValidation>
    <dataValidation type="list" allowBlank="1" showInputMessage="1" showErrorMessage="1" sqref="T12:T18">
      <formula1>"加算Ⅰ,加算Ⅱ,加算Ⅲ,加算Ⅳ,加算Ⅴ"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70" zoomScaleNormal="70" zoomScaleSheetLayoutView="70" workbookViewId="0">
      <selection activeCell="S19" sqref="S19"/>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57" t="s">
        <v>160</v>
      </c>
      <c r="B1" s="189"/>
      <c r="C1" s="189"/>
      <c r="D1" s="189"/>
      <c r="E1" s="189"/>
      <c r="F1" s="189"/>
      <c r="G1" s="189"/>
      <c r="H1" s="192" t="s">
        <v>222</v>
      </c>
      <c r="I1" s="189"/>
      <c r="J1" s="189"/>
      <c r="K1" s="189"/>
      <c r="L1" s="189"/>
      <c r="M1" s="189"/>
      <c r="N1" s="189"/>
      <c r="O1" s="189"/>
      <c r="P1" s="189"/>
      <c r="Q1" s="189"/>
      <c r="R1" s="189"/>
      <c r="S1" s="189"/>
      <c r="T1" s="189"/>
      <c r="U1" s="189"/>
      <c r="V1" s="189"/>
      <c r="W1" s="189"/>
      <c r="X1" s="189"/>
      <c r="Y1" s="189"/>
      <c r="Z1" s="189"/>
      <c r="AA1" s="190"/>
      <c r="AB1" s="190"/>
      <c r="AC1" s="190"/>
      <c r="AD1" s="190"/>
      <c r="AE1" s="190"/>
      <c r="AF1" s="190"/>
      <c r="AG1" s="190"/>
      <c r="AH1" s="190"/>
      <c r="AI1" s="190"/>
      <c r="AJ1" s="189"/>
      <c r="AK1" s="189"/>
      <c r="AL1" s="189"/>
      <c r="AM1" s="189"/>
      <c r="AN1" s="189"/>
      <c r="AO1" s="189"/>
      <c r="AP1" s="189"/>
      <c r="AQ1" s="189"/>
      <c r="AR1" s="189"/>
      <c r="AS1" s="189"/>
      <c r="AT1" s="189"/>
      <c r="AU1" s="189"/>
    </row>
    <row r="2" spans="1:47" ht="21" customHeight="1" thickBot="1">
      <c r="A2" s="189"/>
      <c r="B2" s="192"/>
      <c r="C2" s="192"/>
      <c r="D2" s="192"/>
      <c r="E2" s="192"/>
      <c r="F2" s="192"/>
      <c r="G2" s="192"/>
      <c r="H2" s="192"/>
      <c r="I2" s="192"/>
      <c r="J2" s="192"/>
      <c r="K2" s="192"/>
      <c r="L2" s="192"/>
      <c r="M2" s="192"/>
      <c r="N2" s="192"/>
      <c r="O2" s="192"/>
      <c r="P2" s="192"/>
      <c r="Q2" s="189"/>
      <c r="R2" s="189"/>
      <c r="S2" s="189"/>
      <c r="T2" s="189"/>
      <c r="U2" s="189"/>
      <c r="V2" s="189"/>
      <c r="W2" s="189"/>
      <c r="X2" s="192"/>
      <c r="Y2" s="192"/>
      <c r="Z2" s="192"/>
      <c r="AA2" s="190"/>
      <c r="AB2" s="190"/>
      <c r="AC2" s="190"/>
      <c r="AD2" s="190"/>
      <c r="AE2" s="558"/>
      <c r="AF2" s="558"/>
      <c r="AG2" s="558"/>
      <c r="AH2" s="558"/>
      <c r="AI2" s="558"/>
      <c r="AJ2" s="189"/>
      <c r="AK2" s="189"/>
      <c r="AL2" s="189"/>
      <c r="AM2" s="189"/>
      <c r="AN2" s="189"/>
      <c r="AO2" s="189"/>
      <c r="AP2" s="189"/>
      <c r="AQ2" s="189"/>
      <c r="AR2" s="189"/>
      <c r="AS2" s="189"/>
      <c r="AT2" s="189"/>
      <c r="AU2" s="189"/>
    </row>
    <row r="3" spans="1:47" ht="27" customHeight="1" thickBot="1">
      <c r="A3" s="1079" t="s">
        <v>6</v>
      </c>
      <c r="B3" s="1079"/>
      <c r="C3" s="1080"/>
      <c r="D3" s="1076" t="str">
        <f>IF(①基本情報入力シート!M11="","",①基本情報入力シート!M11)</f>
        <v>○○ケアサービス</v>
      </c>
      <c r="E3" s="1077"/>
      <c r="F3" s="1077"/>
      <c r="G3" s="1077"/>
      <c r="H3" s="1077"/>
      <c r="I3" s="1077"/>
      <c r="J3" s="1077"/>
      <c r="K3" s="1077"/>
      <c r="L3" s="1077"/>
      <c r="M3" s="1077"/>
      <c r="N3" s="1077"/>
      <c r="O3" s="1078"/>
      <c r="P3" s="559"/>
      <c r="Q3" s="560"/>
      <c r="R3" s="560"/>
      <c r="S3" s="189"/>
      <c r="T3" s="189"/>
      <c r="U3" s="189"/>
      <c r="V3" s="189"/>
      <c r="W3" s="560"/>
      <c r="X3" s="560"/>
      <c r="Y3" s="560"/>
      <c r="Z3" s="560"/>
      <c r="AA3" s="189"/>
      <c r="AB3" s="189"/>
      <c r="AC3" s="189"/>
      <c r="AD3" s="189"/>
      <c r="AE3" s="189"/>
      <c r="AF3" s="189"/>
      <c r="AG3" s="189"/>
      <c r="AH3" s="189"/>
      <c r="AI3" s="189"/>
      <c r="AJ3" s="189"/>
      <c r="AK3" s="189"/>
      <c r="AL3" s="189"/>
      <c r="AM3" s="189"/>
      <c r="AN3" s="189"/>
      <c r="AO3" s="189"/>
      <c r="AP3" s="189"/>
      <c r="AQ3" s="189"/>
      <c r="AR3" s="189"/>
      <c r="AS3" s="189"/>
      <c r="AT3" s="189"/>
      <c r="AU3" s="189"/>
    </row>
    <row r="4" spans="1:47" ht="21" customHeight="1" thickBot="1">
      <c r="A4" s="561"/>
      <c r="B4" s="561"/>
      <c r="C4" s="561"/>
      <c r="D4" s="562"/>
      <c r="E4" s="562"/>
      <c r="F4" s="562"/>
      <c r="G4" s="562"/>
      <c r="H4" s="562"/>
      <c r="I4" s="562"/>
      <c r="J4" s="562"/>
      <c r="K4" s="562"/>
      <c r="L4" s="562"/>
      <c r="M4" s="562"/>
      <c r="N4" s="562"/>
      <c r="O4" s="562"/>
      <c r="P4" s="562"/>
      <c r="Q4" s="560"/>
      <c r="R4" s="560"/>
      <c r="S4" s="189"/>
      <c r="T4" s="189"/>
      <c r="U4" s="189"/>
      <c r="V4" s="189"/>
      <c r="W4" s="560"/>
      <c r="X4" s="560"/>
      <c r="Y4" s="560"/>
      <c r="Z4" s="560"/>
      <c r="AA4" s="189"/>
      <c r="AB4" s="189"/>
      <c r="AC4" s="189"/>
      <c r="AD4" s="189"/>
      <c r="AE4" s="189"/>
      <c r="AF4" s="189"/>
      <c r="AG4" s="189"/>
      <c r="AH4" s="189"/>
      <c r="AI4" s="189"/>
      <c r="AJ4" s="189"/>
      <c r="AK4" s="189"/>
      <c r="AL4" s="189"/>
      <c r="AM4" s="189"/>
      <c r="AN4" s="189"/>
      <c r="AO4" s="189"/>
      <c r="AP4" s="189"/>
      <c r="AQ4" s="189"/>
      <c r="AR4" s="189"/>
      <c r="AS4" s="189"/>
      <c r="AT4" s="189"/>
      <c r="AU4" s="189"/>
    </row>
    <row r="5" spans="1:47" ht="27" customHeight="1" thickBot="1">
      <c r="A5" s="608" t="s">
        <v>221</v>
      </c>
      <c r="B5" s="609"/>
      <c r="C5" s="609"/>
      <c r="D5" s="610"/>
      <c r="E5" s="610"/>
      <c r="F5" s="610"/>
      <c r="G5" s="610"/>
      <c r="H5" s="610"/>
      <c r="I5" s="610"/>
      <c r="J5" s="610"/>
      <c r="K5" s="610"/>
      <c r="L5" s="610"/>
      <c r="M5" s="610"/>
      <c r="N5" s="610"/>
      <c r="O5" s="611">
        <f>IF((SUM(AI12:AI111))=0,"",SUM(AI12:AI111))</f>
        <v>19158216</v>
      </c>
      <c r="P5" s="562"/>
      <c r="Q5" s="189"/>
      <c r="R5" s="560"/>
      <c r="S5" s="196"/>
      <c r="T5" s="196"/>
      <c r="U5" s="196"/>
      <c r="V5" s="196"/>
      <c r="W5" s="560"/>
      <c r="X5" s="560"/>
      <c r="Y5" s="560"/>
      <c r="Z5" s="560"/>
      <c r="AA5" s="196"/>
      <c r="AB5" s="196"/>
      <c r="AC5" s="196"/>
      <c r="AD5" s="196"/>
      <c r="AE5" s="196"/>
      <c r="AF5" s="196"/>
      <c r="AG5" s="196"/>
      <c r="AH5" s="196"/>
      <c r="AI5" s="196"/>
      <c r="AJ5" s="189"/>
      <c r="AK5" s="189"/>
      <c r="AL5" s="189"/>
      <c r="AM5" s="189"/>
      <c r="AN5" s="189"/>
      <c r="AO5" s="189"/>
      <c r="AP5" s="189"/>
      <c r="AQ5" s="189"/>
      <c r="AR5" s="189"/>
      <c r="AS5" s="189"/>
      <c r="AT5" s="189"/>
      <c r="AU5" s="189"/>
    </row>
    <row r="6" spans="1:47" ht="21" customHeight="1" thickBot="1">
      <c r="A6" s="189"/>
      <c r="B6" s="189"/>
      <c r="C6" s="189"/>
      <c r="D6" s="189"/>
      <c r="E6" s="189"/>
      <c r="F6" s="189"/>
      <c r="G6" s="189"/>
      <c r="H6" s="189"/>
      <c r="I6" s="189"/>
      <c r="J6" s="189"/>
      <c r="K6" s="189"/>
      <c r="L6" s="189"/>
      <c r="M6" s="189"/>
      <c r="N6" s="189"/>
      <c r="O6" s="189"/>
      <c r="P6" s="189"/>
      <c r="Q6" s="240"/>
      <c r="R6" s="240"/>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row>
    <row r="7" spans="1:47" ht="18" customHeight="1">
      <c r="A7" s="1083"/>
      <c r="B7" s="1085" t="s">
        <v>7</v>
      </c>
      <c r="C7" s="1086"/>
      <c r="D7" s="1086"/>
      <c r="E7" s="1086"/>
      <c r="F7" s="1086"/>
      <c r="G7" s="1086"/>
      <c r="H7" s="1086"/>
      <c r="I7" s="1086"/>
      <c r="J7" s="1086"/>
      <c r="K7" s="1087"/>
      <c r="L7" s="1091" t="s">
        <v>125</v>
      </c>
      <c r="M7" s="1108" t="s">
        <v>216</v>
      </c>
      <c r="N7" s="1110"/>
      <c r="O7" s="1093" t="s">
        <v>148</v>
      </c>
      <c r="P7" s="1095" t="s">
        <v>76</v>
      </c>
      <c r="Q7" s="1097" t="s">
        <v>207</v>
      </c>
      <c r="R7" s="1125" t="s">
        <v>136</v>
      </c>
      <c r="S7" s="612" t="s">
        <v>46</v>
      </c>
      <c r="T7" s="613"/>
      <c r="U7" s="613"/>
      <c r="V7" s="614"/>
      <c r="W7" s="614"/>
      <c r="X7" s="614"/>
      <c r="Y7" s="614"/>
      <c r="Z7" s="614"/>
      <c r="AA7" s="614"/>
      <c r="AB7" s="614"/>
      <c r="AC7" s="614"/>
      <c r="AD7" s="614"/>
      <c r="AE7" s="614"/>
      <c r="AF7" s="614"/>
      <c r="AG7" s="614"/>
      <c r="AH7" s="614"/>
      <c r="AI7" s="615"/>
      <c r="AJ7" s="189"/>
      <c r="AK7" s="189"/>
      <c r="AL7" s="189"/>
      <c r="AM7" s="189"/>
      <c r="AN7" s="189"/>
      <c r="AO7" s="189"/>
      <c r="AP7" s="189"/>
      <c r="AQ7" s="189"/>
      <c r="AR7" s="189"/>
      <c r="AS7" s="189"/>
      <c r="AT7" s="189"/>
      <c r="AU7" s="189"/>
    </row>
    <row r="8" spans="1:47" ht="14.25" customHeight="1">
      <c r="A8" s="1084"/>
      <c r="B8" s="1088"/>
      <c r="C8" s="1089"/>
      <c r="D8" s="1089"/>
      <c r="E8" s="1089"/>
      <c r="F8" s="1089"/>
      <c r="G8" s="1089"/>
      <c r="H8" s="1089"/>
      <c r="I8" s="1089"/>
      <c r="J8" s="1089"/>
      <c r="K8" s="1090"/>
      <c r="L8" s="1092"/>
      <c r="M8" s="1103"/>
      <c r="N8" s="1104"/>
      <c r="O8" s="1094"/>
      <c r="P8" s="1096"/>
      <c r="Q8" s="1098"/>
      <c r="R8" s="1126"/>
      <c r="S8" s="616"/>
      <c r="T8" s="1121" t="s">
        <v>10</v>
      </c>
      <c r="U8" s="1122"/>
      <c r="V8" s="617" t="s">
        <v>35</v>
      </c>
      <c r="W8" s="1123" t="s">
        <v>29</v>
      </c>
      <c r="X8" s="1124"/>
      <c r="Y8" s="1124"/>
      <c r="Z8" s="1124"/>
      <c r="AA8" s="1124"/>
      <c r="AB8" s="1124"/>
      <c r="AC8" s="1124"/>
      <c r="AD8" s="1124"/>
      <c r="AE8" s="1124"/>
      <c r="AF8" s="1124"/>
      <c r="AG8" s="1124"/>
      <c r="AH8" s="1124"/>
      <c r="AI8" s="618" t="s">
        <v>15</v>
      </c>
      <c r="AJ8" s="189"/>
      <c r="AK8" s="189"/>
      <c r="AL8" s="189"/>
      <c r="AM8" s="189"/>
      <c r="AN8" s="189"/>
      <c r="AO8" s="189"/>
      <c r="AP8" s="189"/>
      <c r="AQ8" s="189"/>
      <c r="AR8" s="189"/>
      <c r="AS8" s="189"/>
      <c r="AT8" s="189"/>
      <c r="AU8" s="189"/>
    </row>
    <row r="9" spans="1:47" ht="13.5" customHeight="1">
      <c r="A9" s="1084"/>
      <c r="B9" s="1088"/>
      <c r="C9" s="1089"/>
      <c r="D9" s="1089"/>
      <c r="E9" s="1089"/>
      <c r="F9" s="1089"/>
      <c r="G9" s="1089"/>
      <c r="H9" s="1089"/>
      <c r="I9" s="1089"/>
      <c r="J9" s="1089"/>
      <c r="K9" s="1090"/>
      <c r="L9" s="1092"/>
      <c r="M9" s="1117"/>
      <c r="N9" s="1118"/>
      <c r="O9" s="1094"/>
      <c r="P9" s="1096"/>
      <c r="Q9" s="1098"/>
      <c r="R9" s="1126"/>
      <c r="S9" s="1112" t="s">
        <v>116</v>
      </c>
      <c r="T9" s="1119" t="s">
        <v>208</v>
      </c>
      <c r="U9" s="1120" t="s">
        <v>137</v>
      </c>
      <c r="V9" s="1127" t="s">
        <v>87</v>
      </c>
      <c r="W9" s="1108" t="s">
        <v>138</v>
      </c>
      <c r="X9" s="1109"/>
      <c r="Y9" s="1109"/>
      <c r="Z9" s="1109"/>
      <c r="AA9" s="1109"/>
      <c r="AB9" s="1109"/>
      <c r="AC9" s="1109"/>
      <c r="AD9" s="1109"/>
      <c r="AE9" s="1109"/>
      <c r="AF9" s="1109"/>
      <c r="AG9" s="1109"/>
      <c r="AH9" s="1109"/>
      <c r="AI9" s="1100" t="s">
        <v>228</v>
      </c>
      <c r="AJ9" s="189"/>
      <c r="AK9" s="189"/>
      <c r="AL9" s="189"/>
      <c r="AM9" s="189"/>
      <c r="AN9" s="189"/>
      <c r="AO9" s="189"/>
      <c r="AP9" s="189"/>
      <c r="AQ9" s="189"/>
      <c r="AR9" s="189"/>
      <c r="AS9" s="189"/>
      <c r="AT9" s="189"/>
      <c r="AU9" s="189"/>
    </row>
    <row r="10" spans="1:47" ht="150" customHeight="1">
      <c r="A10" s="1084"/>
      <c r="B10" s="1088"/>
      <c r="C10" s="1089"/>
      <c r="D10" s="1089"/>
      <c r="E10" s="1089"/>
      <c r="F10" s="1089"/>
      <c r="G10" s="1089"/>
      <c r="H10" s="1089"/>
      <c r="I10" s="1089"/>
      <c r="J10" s="1089"/>
      <c r="K10" s="1090"/>
      <c r="L10" s="1092"/>
      <c r="M10" s="574" t="s">
        <v>217</v>
      </c>
      <c r="N10" s="574" t="s">
        <v>218</v>
      </c>
      <c r="O10" s="1094"/>
      <c r="P10" s="1096"/>
      <c r="Q10" s="1098"/>
      <c r="R10" s="1126"/>
      <c r="S10" s="1112"/>
      <c r="T10" s="1119"/>
      <c r="U10" s="1120"/>
      <c r="V10" s="1128"/>
      <c r="W10" s="1103"/>
      <c r="X10" s="1111"/>
      <c r="Y10" s="1111"/>
      <c r="Z10" s="1111"/>
      <c r="AA10" s="1111"/>
      <c r="AB10" s="1111"/>
      <c r="AC10" s="1111"/>
      <c r="AD10" s="1111"/>
      <c r="AE10" s="1111"/>
      <c r="AF10" s="1111"/>
      <c r="AG10" s="1111"/>
      <c r="AH10" s="1111"/>
      <c r="AI10" s="1100"/>
      <c r="AJ10" s="189"/>
      <c r="AK10" s="189"/>
      <c r="AL10" s="189"/>
      <c r="AM10" s="189"/>
      <c r="AN10" s="189"/>
      <c r="AO10" s="189"/>
      <c r="AP10" s="189"/>
      <c r="AQ10" s="189"/>
      <c r="AR10" s="189"/>
      <c r="AS10" s="189"/>
      <c r="AT10" s="189"/>
      <c r="AU10" s="189"/>
    </row>
    <row r="11" spans="1:47" ht="15" thickBot="1">
      <c r="A11" s="575"/>
      <c r="B11" s="576"/>
      <c r="C11" s="577"/>
      <c r="D11" s="577"/>
      <c r="E11" s="577"/>
      <c r="F11" s="577"/>
      <c r="G11" s="577"/>
      <c r="H11" s="577"/>
      <c r="I11" s="577"/>
      <c r="J11" s="577"/>
      <c r="K11" s="578"/>
      <c r="L11" s="579"/>
      <c r="M11" s="579"/>
      <c r="N11" s="579"/>
      <c r="O11" s="580"/>
      <c r="P11" s="581"/>
      <c r="Q11" s="582"/>
      <c r="R11" s="619"/>
      <c r="S11" s="570"/>
      <c r="T11" s="620"/>
      <c r="U11" s="621"/>
      <c r="V11" s="622"/>
      <c r="W11" s="587"/>
      <c r="X11" s="588"/>
      <c r="Y11" s="588"/>
      <c r="Z11" s="588"/>
      <c r="AA11" s="588"/>
      <c r="AB11" s="588"/>
      <c r="AC11" s="588"/>
      <c r="AD11" s="588"/>
      <c r="AE11" s="588"/>
      <c r="AF11" s="588"/>
      <c r="AG11" s="588"/>
      <c r="AH11" s="588"/>
      <c r="AI11" s="583"/>
      <c r="AJ11" s="189"/>
      <c r="AK11" s="189"/>
      <c r="AL11" s="189"/>
      <c r="AM11" s="189"/>
      <c r="AN11" s="189"/>
      <c r="AO11" s="189"/>
      <c r="AP11" s="189"/>
      <c r="AQ11" s="189"/>
      <c r="AR11" s="189"/>
      <c r="AS11" s="189"/>
      <c r="AT11" s="189"/>
      <c r="AU11" s="189"/>
    </row>
    <row r="12" spans="1:47" ht="33" customHeight="1" thickBot="1">
      <c r="A12" s="809">
        <v>1</v>
      </c>
      <c r="B12" s="810">
        <f>IF([4]基本情報入力シート!C33="","",[4]基本情報入力シート!C33)</f>
        <v>1</v>
      </c>
      <c r="C12" s="811">
        <f>IF([4]基本情報入力シート!D33="","",[4]基本情報入力シート!D33)</f>
        <v>3</v>
      </c>
      <c r="D12" s="864">
        <f>IF([4]基本情報入力シート!E33="","",[4]基本情報入力シート!E33)</f>
        <v>3</v>
      </c>
      <c r="E12" s="864">
        <f>IF([4]基本情報入力シート!F33="","",[4]基本情報入力シート!F33)</f>
        <v>4</v>
      </c>
      <c r="F12" s="864">
        <f>IF([4]基本情報入力シート!G33="","",[4]基本情報入力シート!G33)</f>
        <v>5</v>
      </c>
      <c r="G12" s="864">
        <f>IF([4]基本情報入力シート!H33="","",[4]基本情報入力シート!H33)</f>
        <v>6</v>
      </c>
      <c r="H12" s="864">
        <f>IF([4]基本情報入力シート!I33="","",[4]基本情報入力シート!I33)</f>
        <v>7</v>
      </c>
      <c r="I12" s="864">
        <f>IF([4]基本情報入力シート!J33="","",[4]基本情報入力シート!J33)</f>
        <v>8</v>
      </c>
      <c r="J12" s="864">
        <f>IF([4]基本情報入力シート!K33="","",[4]基本情報入力シート!K33)</f>
        <v>9</v>
      </c>
      <c r="K12" s="865">
        <f>IF([4]基本情報入力シート!L33="","",[4]基本情報入力シート!L33)</f>
        <v>1</v>
      </c>
      <c r="L12" s="812" t="str">
        <f>IF([4]基本情報入力シート!M33="","",[4]基本情報入力シート!M33)</f>
        <v>東京都</v>
      </c>
      <c r="M12" s="812" t="str">
        <f>IF([4]基本情報入力シート!R33="","",[4]基本情報入力シート!R33)</f>
        <v>東京都</v>
      </c>
      <c r="N12" s="812" t="str">
        <f>IF([4]基本情報入力シート!W33="","",[4]基本情報入力シート!W33)</f>
        <v>千代田区</v>
      </c>
      <c r="O12" s="809" t="str">
        <f>IF([4]基本情報入力シート!X33="","",[4]基本情報入力シート!X33)</f>
        <v>介護保険事業所名称０１</v>
      </c>
      <c r="P12" s="813" t="str">
        <f>IF([4]基本情報入力シート!Y33="","",[4]基本情報入力シート!Y33)</f>
        <v>訪問介護</v>
      </c>
      <c r="Q12" s="815">
        <f>IF([4]基本情報入力シート!Z33="","",[4]基本情報入力シート!Z33)</f>
        <v>250000</v>
      </c>
      <c r="R12" s="816">
        <f>IF([4]基本情報入力シート!AA33="","",[4]基本情報入力シート!AA33)</f>
        <v>11.4</v>
      </c>
      <c r="S12" s="873" t="s">
        <v>524</v>
      </c>
      <c r="T12" s="874" t="s">
        <v>529</v>
      </c>
      <c r="U12" s="817">
        <f>IF(P12="","",VLOOKUP(P12,[4]数式用!$A$5:$I$28,MATCH(T12,[4]数式用!$H$4:$I$4,0)+7,0))</f>
        <v>6.3E-2</v>
      </c>
      <c r="V12" s="875" t="s">
        <v>530</v>
      </c>
      <c r="W12" s="818" t="s">
        <v>34</v>
      </c>
      <c r="X12" s="876">
        <v>3</v>
      </c>
      <c r="Y12" s="824" t="s">
        <v>12</v>
      </c>
      <c r="Z12" s="876">
        <v>4</v>
      </c>
      <c r="AA12" s="822" t="s">
        <v>102</v>
      </c>
      <c r="AB12" s="876">
        <v>4</v>
      </c>
      <c r="AC12" s="824" t="s">
        <v>12</v>
      </c>
      <c r="AD12" s="876">
        <v>3</v>
      </c>
      <c r="AE12" s="824" t="s">
        <v>17</v>
      </c>
      <c r="AF12" s="826" t="s">
        <v>49</v>
      </c>
      <c r="AG12" s="828">
        <f t="shared" ref="AG12:AG18" si="0">IF(X12&gt;=1,(AB12*12+AD12)-(X12*12+Z12)+1,"")</f>
        <v>12</v>
      </c>
      <c r="AH12" s="828" t="s">
        <v>69</v>
      </c>
      <c r="AI12" s="872">
        <f t="shared" ref="AI12:AI18" si="1">IFERROR(ROUNDDOWN(ROUND(Q12*R12,0)*U12,0)*AG12,"")</f>
        <v>2154600</v>
      </c>
      <c r="AJ12" s="189"/>
      <c r="AK12" s="628" t="str">
        <f>IFERROR(IF(AND(T12="特定加算Ⅰ",OR(V12="",V12="-",V12="いずれも取得していない")),"☓","○"),"")</f>
        <v>○</v>
      </c>
      <c r="AL12" s="629" t="str">
        <f>IFERROR(IF(AND(T12="特定加算Ⅰ",OR(V12="",V12="-",V12="いずれも取得していない")),"！特定加算Ⅰが選択されています。該当する介護福祉士配置等要件を選択してください。",""),"")</f>
        <v/>
      </c>
      <c r="AM12" s="630"/>
      <c r="AN12" s="630"/>
      <c r="AO12" s="630"/>
      <c r="AP12" s="630"/>
      <c r="AQ12" s="630"/>
      <c r="AR12" s="630"/>
      <c r="AS12" s="630"/>
      <c r="AT12" s="630"/>
      <c r="AU12" s="631"/>
    </row>
    <row r="13" spans="1:47" ht="33" customHeight="1" thickBot="1">
      <c r="A13" s="809">
        <f>A12+1</f>
        <v>2</v>
      </c>
      <c r="B13" s="810">
        <f>IF([4]基本情報入力シート!C34="","",[4]基本情報入力シート!C34)</f>
        <v>1</v>
      </c>
      <c r="C13" s="811">
        <f>IF([4]基本情報入力シート!D34="","",[4]基本情報入力シート!D34)</f>
        <v>3</v>
      </c>
      <c r="D13" s="864">
        <f>IF([4]基本情報入力シート!E34="","",[4]基本情報入力シート!E34)</f>
        <v>3</v>
      </c>
      <c r="E13" s="864">
        <f>IF([4]基本情報入力シート!F34="","",[4]基本情報入力シート!F34)</f>
        <v>4</v>
      </c>
      <c r="F13" s="864">
        <f>IF([4]基本情報入力シート!G34="","",[4]基本情報入力シート!G34)</f>
        <v>5</v>
      </c>
      <c r="G13" s="864">
        <f>IF([4]基本情報入力シート!H34="","",[4]基本情報入力シート!H34)</f>
        <v>6</v>
      </c>
      <c r="H13" s="864">
        <f>IF([4]基本情報入力シート!I34="","",[4]基本情報入力シート!I34)</f>
        <v>7</v>
      </c>
      <c r="I13" s="864">
        <f>IF([4]基本情報入力シート!J34="","",[4]基本情報入力シート!J34)</f>
        <v>8</v>
      </c>
      <c r="J13" s="864">
        <f>IF([4]基本情報入力シート!K34="","",[4]基本情報入力シート!K34)</f>
        <v>9</v>
      </c>
      <c r="K13" s="865">
        <f>IF([4]基本情報入力シート!L34="","",[4]基本情報入力シート!L34)</f>
        <v>2</v>
      </c>
      <c r="L13" s="812" t="str">
        <f>IF([4]基本情報入力シート!M34="","",[4]基本情報入力シート!M34)</f>
        <v>東京都</v>
      </c>
      <c r="M13" s="812" t="str">
        <f>IF([4]基本情報入力シート!R34="","",[4]基本情報入力シート!R34)</f>
        <v>東京都</v>
      </c>
      <c r="N13" s="812" t="str">
        <f>IF([4]基本情報入力シート!W34="","",[4]基本情報入力シート!W34)</f>
        <v>豊島区</v>
      </c>
      <c r="O13" s="809" t="str">
        <f>IF([4]基本情報入力シート!X34="","",[4]基本情報入力シート!X34)</f>
        <v>介護保険事業所名称０２</v>
      </c>
      <c r="P13" s="813" t="str">
        <f>IF([4]基本情報入力シート!Y34="","",[4]基本情報入力シート!Y34)</f>
        <v>通所介護</v>
      </c>
      <c r="Q13" s="815">
        <f>IF([4]基本情報入力シート!Z34="","",[4]基本情報入力シート!Z34)</f>
        <v>400000</v>
      </c>
      <c r="R13" s="816">
        <f>IF([4]基本情報入力シート!AA34="","",[4]基本情報入力シート!AA34)</f>
        <v>10.9</v>
      </c>
      <c r="S13" s="873" t="s">
        <v>526</v>
      </c>
      <c r="T13" s="874" t="s">
        <v>531</v>
      </c>
      <c r="U13" s="817">
        <f>IF(P13="","",VLOOKUP(P13,[4]数式用!$A$5:$I$28,MATCH(T13,[4]数式用!$H$4:$I$4,0)+7,0))</f>
        <v>0.01</v>
      </c>
      <c r="V13" s="875" t="s">
        <v>257</v>
      </c>
      <c r="W13" s="818" t="s">
        <v>34</v>
      </c>
      <c r="X13" s="876">
        <v>3</v>
      </c>
      <c r="Y13" s="824" t="s">
        <v>12</v>
      </c>
      <c r="Z13" s="876">
        <v>4</v>
      </c>
      <c r="AA13" s="822" t="s">
        <v>102</v>
      </c>
      <c r="AB13" s="876">
        <v>4</v>
      </c>
      <c r="AC13" s="824" t="s">
        <v>12</v>
      </c>
      <c r="AD13" s="876">
        <v>3</v>
      </c>
      <c r="AE13" s="824" t="s">
        <v>17</v>
      </c>
      <c r="AF13" s="826" t="s">
        <v>49</v>
      </c>
      <c r="AG13" s="827">
        <f t="shared" si="0"/>
        <v>12</v>
      </c>
      <c r="AH13" s="828" t="s">
        <v>69</v>
      </c>
      <c r="AI13" s="872">
        <f t="shared" si="1"/>
        <v>523200</v>
      </c>
      <c r="AJ13" s="189"/>
      <c r="AK13" s="628" t="str">
        <f>IFERROR(IF(AND(T13="特定加算Ⅰ",OR(V13="",V13="-",V13="いずれも取得していない")),"☓","○"),"")</f>
        <v>○</v>
      </c>
      <c r="AL13" s="629" t="str">
        <f>IFERROR(IF(AND(T13="特定加算Ⅰ",OR(V13="",V13="-",V13="いずれも取得していない")),"！特定加算Ⅰが選択されています。該当する介護福祉士配置等要件を選択してください。",""),"")</f>
        <v/>
      </c>
      <c r="AM13" s="630"/>
      <c r="AN13" s="630"/>
      <c r="AO13" s="630"/>
      <c r="AP13" s="630"/>
      <c r="AQ13" s="630"/>
      <c r="AR13" s="630"/>
      <c r="AS13" s="630"/>
      <c r="AT13" s="630"/>
      <c r="AU13" s="631"/>
    </row>
    <row r="14" spans="1:47" ht="33" customHeight="1" thickBot="1">
      <c r="A14" s="809">
        <f t="shared" ref="A14:A18" si="2">A13+1</f>
        <v>3</v>
      </c>
      <c r="B14" s="810">
        <f>IF([4]基本情報入力シート!C35="","",[4]基本情報入力シート!C35)</f>
        <v>1</v>
      </c>
      <c r="C14" s="811">
        <f>IF([4]基本情報入力シート!D35="","",[4]基本情報入力シート!D35)</f>
        <v>3</v>
      </c>
      <c r="D14" s="864">
        <f>IF([4]基本情報入力シート!E35="","",[4]基本情報入力シート!E35)</f>
        <v>3</v>
      </c>
      <c r="E14" s="864">
        <f>IF([4]基本情報入力シート!F35="","",[4]基本情報入力シート!F35)</f>
        <v>4</v>
      </c>
      <c r="F14" s="864">
        <f>IF([4]基本情報入力シート!G35="","",[4]基本情報入力シート!G35)</f>
        <v>5</v>
      </c>
      <c r="G14" s="864">
        <f>IF([4]基本情報入力シート!H35="","",[4]基本情報入力シート!H35)</f>
        <v>6</v>
      </c>
      <c r="H14" s="864">
        <f>IF([4]基本情報入力シート!I35="","",[4]基本情報入力シート!I35)</f>
        <v>7</v>
      </c>
      <c r="I14" s="864">
        <f>IF([4]基本情報入力シート!J35="","",[4]基本情報入力シート!J35)</f>
        <v>8</v>
      </c>
      <c r="J14" s="864">
        <f>IF([4]基本情報入力シート!K35="","",[4]基本情報入力シート!K35)</f>
        <v>9</v>
      </c>
      <c r="K14" s="865">
        <f>IF([4]基本情報入力シート!L35="","",[4]基本情報入力シート!L35)</f>
        <v>3</v>
      </c>
      <c r="L14" s="812" t="str">
        <f>IF([4]基本情報入力シート!M35="","",[4]基本情報入力シート!M35)</f>
        <v>世田谷区</v>
      </c>
      <c r="M14" s="812" t="str">
        <f>IF([4]基本情報入力シート!R35="","",[4]基本情報入力シート!R35)</f>
        <v>東京都</v>
      </c>
      <c r="N14" s="812" t="str">
        <f>IF([4]基本情報入力シート!W35="","",[4]基本情報入力シート!W35)</f>
        <v>世田谷区</v>
      </c>
      <c r="O14" s="809" t="str">
        <f>IF([4]基本情報入力シート!X35="","",[4]基本情報入力シート!X35)</f>
        <v>介護保険事業所名称０３</v>
      </c>
      <c r="P14" s="813" t="str">
        <f>IF([4]基本情報入力シート!Y35="","",[4]基本情報入力シート!Y35)</f>
        <v>定期巡回･随時対応型訪問介護看護</v>
      </c>
      <c r="Q14" s="815">
        <f>IF([4]基本情報入力シート!Z35="","",[4]基本情報入力シート!Z35)</f>
        <v>400000</v>
      </c>
      <c r="R14" s="816">
        <f>IF([4]基本情報入力シート!AA35="","",[4]基本情報入力シート!AA35)</f>
        <v>11.4</v>
      </c>
      <c r="S14" s="873" t="s">
        <v>528</v>
      </c>
      <c r="T14" s="874" t="s">
        <v>529</v>
      </c>
      <c r="U14" s="817">
        <f>IF(P14="","",VLOOKUP(P14,[4]数式用!$A$5:$I$28,MATCH(T14,[4]数式用!$H$4:$I$4,0)+7,0))</f>
        <v>6.3E-2</v>
      </c>
      <c r="V14" s="875" t="s">
        <v>532</v>
      </c>
      <c r="W14" s="818" t="s">
        <v>34</v>
      </c>
      <c r="X14" s="876">
        <v>3</v>
      </c>
      <c r="Y14" s="824" t="s">
        <v>12</v>
      </c>
      <c r="Z14" s="876">
        <v>4</v>
      </c>
      <c r="AA14" s="822" t="s">
        <v>102</v>
      </c>
      <c r="AB14" s="876">
        <v>4</v>
      </c>
      <c r="AC14" s="824" t="s">
        <v>12</v>
      </c>
      <c r="AD14" s="876">
        <v>3</v>
      </c>
      <c r="AE14" s="824" t="s">
        <v>17</v>
      </c>
      <c r="AF14" s="826" t="s">
        <v>49</v>
      </c>
      <c r="AG14" s="827">
        <f t="shared" si="0"/>
        <v>12</v>
      </c>
      <c r="AH14" s="828" t="s">
        <v>69</v>
      </c>
      <c r="AI14" s="872">
        <f t="shared" si="1"/>
        <v>3447360</v>
      </c>
      <c r="AJ14" s="189"/>
      <c r="AK14" s="628" t="str">
        <f t="shared" ref="AK14:AK18" si="3">IFERROR(IF(AND(T14="特定加算Ⅰ",OR(V14="",V14="-",V14="いずれも取得していない")),"☓","○"),"")</f>
        <v>○</v>
      </c>
      <c r="AL14" s="629" t="str">
        <f t="shared" ref="AL14:AL18" si="4">IFERROR(IF(AND(T14="特定加算Ⅰ",OR(V14="",V14="-",V14="いずれも取得していない")),"！特定加算Ⅰが選択されています。該当する介護福祉士配置等要件を選択してください。",""),"")</f>
        <v/>
      </c>
      <c r="AM14" s="630"/>
      <c r="AN14" s="630"/>
      <c r="AO14" s="630"/>
      <c r="AP14" s="630"/>
      <c r="AQ14" s="630"/>
      <c r="AR14" s="630"/>
      <c r="AS14" s="630"/>
      <c r="AT14" s="630"/>
      <c r="AU14" s="631"/>
    </row>
    <row r="15" spans="1:47" ht="33" customHeight="1" thickBot="1">
      <c r="A15" s="809">
        <f t="shared" si="2"/>
        <v>4</v>
      </c>
      <c r="B15" s="810">
        <f>IF([4]基本情報入力シート!C36="","",[4]基本情報入力シート!C36)</f>
        <v>1</v>
      </c>
      <c r="C15" s="811">
        <f>IF([4]基本情報入力シート!D36="","",[4]基本情報入力シート!D36)</f>
        <v>1</v>
      </c>
      <c r="D15" s="864">
        <f>IF([4]基本情報入力シート!E36="","",[4]基本情報入力シート!E36)</f>
        <v>3</v>
      </c>
      <c r="E15" s="864">
        <f>IF([4]基本情報入力シート!F36="","",[4]基本情報入力シート!F36)</f>
        <v>4</v>
      </c>
      <c r="F15" s="864">
        <f>IF([4]基本情報入力シート!G36="","",[4]基本情報入力シート!G36)</f>
        <v>5</v>
      </c>
      <c r="G15" s="864">
        <f>IF([4]基本情報入力シート!H36="","",[4]基本情報入力シート!H36)</f>
        <v>6</v>
      </c>
      <c r="H15" s="864">
        <f>IF([4]基本情報入力シート!I36="","",[4]基本情報入力シート!I36)</f>
        <v>7</v>
      </c>
      <c r="I15" s="864">
        <f>IF([4]基本情報入力シート!J36="","",[4]基本情報入力シート!J36)</f>
        <v>8</v>
      </c>
      <c r="J15" s="864">
        <f>IF([4]基本情報入力シート!K36="","",[4]基本情報入力シート!K36)</f>
        <v>9</v>
      </c>
      <c r="K15" s="865">
        <f>IF([4]基本情報入力シート!L36="","",[4]基本情報入力シート!L36)</f>
        <v>4</v>
      </c>
      <c r="L15" s="812" t="str">
        <f>IF([4]基本情報入力シート!M36="","",[4]基本情報入力シート!M36)</f>
        <v>埼玉県</v>
      </c>
      <c r="M15" s="812" t="str">
        <f>IF([4]基本情報入力シート!R36="","",[4]基本情報入力シート!R36)</f>
        <v>埼玉県</v>
      </c>
      <c r="N15" s="812" t="str">
        <f>IF([4]基本情報入力シート!W36="","",[4]基本情報入力シート!W36)</f>
        <v>さいたま市</v>
      </c>
      <c r="O15" s="809" t="str">
        <f>IF([4]基本情報入力シート!X36="","",[4]基本情報入力シート!X36)</f>
        <v>介護保険事業所名称０４</v>
      </c>
      <c r="P15" s="813" t="str">
        <f>IF([4]基本情報入力シート!Y36="","",[4]基本情報入力シート!Y36)</f>
        <v>介護老人福祉施設</v>
      </c>
      <c r="Q15" s="815">
        <f>IF([4]基本情報入力シート!Z36="","",[4]基本情報入力シート!Z36)</f>
        <v>2000000</v>
      </c>
      <c r="R15" s="816">
        <f>IF([4]基本情報入力シート!AA36="","",[4]基本情報入力シート!AA36)</f>
        <v>10.68</v>
      </c>
      <c r="S15" s="873" t="s">
        <v>528</v>
      </c>
      <c r="T15" s="874" t="s">
        <v>529</v>
      </c>
      <c r="U15" s="817">
        <f>IF(P15="","",VLOOKUP(P15,[4]数式用!$A$5:$I$28,MATCH(T15,[4]数式用!$H$4:$I$4,0)+7,0))</f>
        <v>2.7E-2</v>
      </c>
      <c r="V15" s="875" t="s">
        <v>533</v>
      </c>
      <c r="W15" s="818" t="s">
        <v>34</v>
      </c>
      <c r="X15" s="876">
        <v>3</v>
      </c>
      <c r="Y15" s="824" t="s">
        <v>12</v>
      </c>
      <c r="Z15" s="876">
        <v>9</v>
      </c>
      <c r="AA15" s="822" t="s">
        <v>102</v>
      </c>
      <c r="AB15" s="876">
        <v>4</v>
      </c>
      <c r="AC15" s="824" t="s">
        <v>12</v>
      </c>
      <c r="AD15" s="876">
        <v>3</v>
      </c>
      <c r="AE15" s="824" t="s">
        <v>17</v>
      </c>
      <c r="AF15" s="826" t="s">
        <v>49</v>
      </c>
      <c r="AG15" s="827">
        <f t="shared" si="0"/>
        <v>7</v>
      </c>
      <c r="AH15" s="828" t="s">
        <v>69</v>
      </c>
      <c r="AI15" s="872">
        <f t="shared" si="1"/>
        <v>4037040</v>
      </c>
      <c r="AJ15" s="189"/>
      <c r="AK15" s="628" t="str">
        <f t="shared" si="3"/>
        <v>○</v>
      </c>
      <c r="AL15" s="629" t="str">
        <f t="shared" si="4"/>
        <v/>
      </c>
      <c r="AM15" s="630"/>
      <c r="AN15" s="630"/>
      <c r="AO15" s="630"/>
      <c r="AP15" s="630"/>
      <c r="AQ15" s="630"/>
      <c r="AR15" s="630"/>
      <c r="AS15" s="630"/>
      <c r="AT15" s="630"/>
      <c r="AU15" s="631"/>
    </row>
    <row r="16" spans="1:47" ht="33" customHeight="1" thickBot="1">
      <c r="A16" s="809">
        <f t="shared" si="2"/>
        <v>5</v>
      </c>
      <c r="B16" s="810">
        <f>IF([4]基本情報入力シート!C37="","",[4]基本情報入力シート!C37)</f>
        <v>1</v>
      </c>
      <c r="C16" s="811">
        <f>IF([4]基本情報入力シート!D37="","",[4]基本情報入力シート!D37)</f>
        <v>4</v>
      </c>
      <c r="D16" s="864">
        <f>IF([4]基本情報入力シート!E37="","",[4]基本情報入力シート!E37)</f>
        <v>3</v>
      </c>
      <c r="E16" s="864">
        <f>IF([4]基本情報入力シート!F37="","",[4]基本情報入力シート!F37)</f>
        <v>4</v>
      </c>
      <c r="F16" s="864">
        <f>IF([4]基本情報入力シート!G37="","",[4]基本情報入力シート!G37)</f>
        <v>5</v>
      </c>
      <c r="G16" s="864">
        <f>IF([4]基本情報入力シート!H37="","",[4]基本情報入力シート!H37)</f>
        <v>6</v>
      </c>
      <c r="H16" s="864">
        <f>IF([4]基本情報入力シート!I37="","",[4]基本情報入力シート!I37)</f>
        <v>7</v>
      </c>
      <c r="I16" s="864">
        <f>IF([4]基本情報入力シート!J37="","",[4]基本情報入力シート!J37)</f>
        <v>8</v>
      </c>
      <c r="J16" s="864">
        <f>IF([4]基本情報入力シート!K37="","",[4]基本情報入力シート!K37)</f>
        <v>9</v>
      </c>
      <c r="K16" s="865">
        <f>IF([4]基本情報入力シート!L37="","",[4]基本情報入力シート!L37)</f>
        <v>5</v>
      </c>
      <c r="L16" s="812" t="str">
        <f>IF([4]基本情報入力シート!M37="","",[4]基本情報入力シート!M37)</f>
        <v>横浜市</v>
      </c>
      <c r="M16" s="812" t="str">
        <f>IF([4]基本情報入力シート!R37="","",[4]基本情報入力シート!R37)</f>
        <v>神奈川県</v>
      </c>
      <c r="N16" s="812" t="str">
        <f>IF([4]基本情報入力シート!W37="","",[4]基本情報入力シート!W37)</f>
        <v>横浜市</v>
      </c>
      <c r="O16" s="809" t="str">
        <f>IF([4]基本情報入力シート!X37="","",[4]基本情報入力シート!X37)</f>
        <v>介護保険事業所名称０５</v>
      </c>
      <c r="P16" s="813" t="str">
        <f>IF([4]基本情報入力シート!Y37="","",[4]基本情報入力シート!Y37)</f>
        <v>（介護予防）小規模多機能型居宅介護</v>
      </c>
      <c r="Q16" s="815">
        <f>IF([4]基本情報入力シート!Z37="","",[4]基本情報入力シート!Z37)</f>
        <v>400000</v>
      </c>
      <c r="R16" s="816">
        <f>IF([4]基本情報入力シート!AA37="","",[4]基本情報入力シート!AA37)</f>
        <v>10.88</v>
      </c>
      <c r="S16" s="873" t="s">
        <v>528</v>
      </c>
      <c r="T16" s="874" t="s">
        <v>529</v>
      </c>
      <c r="U16" s="817">
        <f>IF(P16="","",VLOOKUP(P16,[4]数式用!$A$5:$I$28,MATCH(T16,[4]数式用!$H$4:$I$4,0)+7,0))</f>
        <v>1.4999999999999999E-2</v>
      </c>
      <c r="V16" s="875" t="s">
        <v>532</v>
      </c>
      <c r="W16" s="818" t="s">
        <v>34</v>
      </c>
      <c r="X16" s="876">
        <v>3</v>
      </c>
      <c r="Y16" s="824" t="s">
        <v>12</v>
      </c>
      <c r="Z16" s="876">
        <v>6</v>
      </c>
      <c r="AA16" s="822" t="s">
        <v>102</v>
      </c>
      <c r="AB16" s="876">
        <v>4</v>
      </c>
      <c r="AC16" s="824" t="s">
        <v>12</v>
      </c>
      <c r="AD16" s="876">
        <v>3</v>
      </c>
      <c r="AE16" s="824" t="s">
        <v>17</v>
      </c>
      <c r="AF16" s="826" t="s">
        <v>49</v>
      </c>
      <c r="AG16" s="827">
        <f t="shared" si="0"/>
        <v>10</v>
      </c>
      <c r="AH16" s="828" t="s">
        <v>69</v>
      </c>
      <c r="AI16" s="872">
        <f t="shared" si="1"/>
        <v>652800</v>
      </c>
      <c r="AJ16" s="189"/>
      <c r="AK16" s="628" t="str">
        <f t="shared" si="3"/>
        <v>○</v>
      </c>
      <c r="AL16" s="629" t="str">
        <f t="shared" si="4"/>
        <v/>
      </c>
      <c r="AM16" s="630"/>
      <c r="AN16" s="630"/>
      <c r="AO16" s="630"/>
      <c r="AP16" s="630"/>
      <c r="AQ16" s="630"/>
      <c r="AR16" s="630"/>
      <c r="AS16" s="630"/>
      <c r="AT16" s="630"/>
      <c r="AU16" s="631"/>
    </row>
    <row r="17" spans="1:47" ht="33" customHeight="1" thickBot="1">
      <c r="A17" s="809">
        <f t="shared" si="2"/>
        <v>6</v>
      </c>
      <c r="B17" s="810">
        <f>IF([4]基本情報入力シート!C38="","",[4]基本情報入力シート!C38)</f>
        <v>1</v>
      </c>
      <c r="C17" s="811">
        <f>IF([4]基本情報入力シート!D38="","",[4]基本情報入力シート!D38)</f>
        <v>2</v>
      </c>
      <c r="D17" s="864">
        <f>IF([4]基本情報入力シート!E38="","",[4]基本情報入力シート!E38)</f>
        <v>3</v>
      </c>
      <c r="E17" s="864">
        <f>IF([4]基本情報入力シート!F38="","",[4]基本情報入力シート!F38)</f>
        <v>4</v>
      </c>
      <c r="F17" s="864">
        <f>IF([4]基本情報入力シート!G38="","",[4]基本情報入力シート!G38)</f>
        <v>5</v>
      </c>
      <c r="G17" s="864">
        <f>IF([4]基本情報入力シート!H38="","",[4]基本情報入力シート!H38)</f>
        <v>6</v>
      </c>
      <c r="H17" s="864">
        <f>IF([4]基本情報入力シート!I38="","",[4]基本情報入力シート!I38)</f>
        <v>7</v>
      </c>
      <c r="I17" s="864">
        <f>IF([4]基本情報入力シート!J38="","",[4]基本情報入力シート!J38)</f>
        <v>8</v>
      </c>
      <c r="J17" s="864">
        <f>IF([4]基本情報入力シート!K38="","",[4]基本情報入力シート!K38)</f>
        <v>9</v>
      </c>
      <c r="K17" s="865">
        <f>IF([4]基本情報入力シート!L38="","",[4]基本情報入力シート!L38)</f>
        <v>6</v>
      </c>
      <c r="L17" s="812" t="str">
        <f>IF([4]基本情報入力シート!M38="","",[4]基本情報入力シート!M38)</f>
        <v>千葉県</v>
      </c>
      <c r="M17" s="812" t="str">
        <f>IF([4]基本情報入力シート!R38="","",[4]基本情報入力シート!R38)</f>
        <v>千葉県</v>
      </c>
      <c r="N17" s="812" t="str">
        <f>IF([4]基本情報入力シート!W38="","",[4]基本情報入力シート!W38)</f>
        <v>千葉市</v>
      </c>
      <c r="O17" s="809" t="str">
        <f>IF([4]基本情報入力シート!X38="","",[4]基本情報入力シート!X38)</f>
        <v>介護保険事業所名称０６</v>
      </c>
      <c r="P17" s="813" t="str">
        <f>IF([4]基本情報入力シート!Y38="","",[4]基本情報入力シート!Y38)</f>
        <v>介護老人保健施設</v>
      </c>
      <c r="Q17" s="815">
        <f>IF([4]基本情報入力シート!Z38="","",[4]基本情報入力シート!Z38)</f>
        <v>2800000</v>
      </c>
      <c r="R17" s="816">
        <f>IF([4]基本情報入力シート!AA38="","",[4]基本情報入力シート!AA38)</f>
        <v>10.68</v>
      </c>
      <c r="S17" s="873" t="s">
        <v>528</v>
      </c>
      <c r="T17" s="874" t="s">
        <v>529</v>
      </c>
      <c r="U17" s="817">
        <f>IF(P17="","",VLOOKUP(P17,[4]数式用!$A$5:$I$28,MATCH(T17,[4]数式用!$H$4:$I$4,0)+7,0))</f>
        <v>2.1000000000000001E-2</v>
      </c>
      <c r="V17" s="875" t="s">
        <v>532</v>
      </c>
      <c r="W17" s="818" t="s">
        <v>199</v>
      </c>
      <c r="X17" s="876">
        <v>3</v>
      </c>
      <c r="Y17" s="824" t="s">
        <v>200</v>
      </c>
      <c r="Z17" s="876">
        <v>4</v>
      </c>
      <c r="AA17" s="822" t="s">
        <v>201</v>
      </c>
      <c r="AB17" s="876">
        <v>4</v>
      </c>
      <c r="AC17" s="824" t="s">
        <v>200</v>
      </c>
      <c r="AD17" s="876">
        <v>3</v>
      </c>
      <c r="AE17" s="824" t="s">
        <v>202</v>
      </c>
      <c r="AF17" s="826" t="s">
        <v>203</v>
      </c>
      <c r="AG17" s="827">
        <f t="shared" si="0"/>
        <v>12</v>
      </c>
      <c r="AH17" s="828" t="s">
        <v>204</v>
      </c>
      <c r="AI17" s="872">
        <f t="shared" si="1"/>
        <v>7535808</v>
      </c>
      <c r="AJ17" s="189"/>
      <c r="AK17" s="628" t="str">
        <f t="shared" si="3"/>
        <v>○</v>
      </c>
      <c r="AL17" s="629" t="str">
        <f t="shared" si="4"/>
        <v/>
      </c>
      <c r="AM17" s="630"/>
      <c r="AN17" s="630"/>
      <c r="AO17" s="630"/>
      <c r="AP17" s="630"/>
      <c r="AQ17" s="630"/>
      <c r="AR17" s="630"/>
      <c r="AS17" s="630"/>
      <c r="AT17" s="630"/>
      <c r="AU17" s="631"/>
    </row>
    <row r="18" spans="1:47" ht="33" customHeight="1" thickBot="1">
      <c r="A18" s="809">
        <f t="shared" si="2"/>
        <v>7</v>
      </c>
      <c r="B18" s="810">
        <f>IF([4]基本情報入力シート!C39="","",[4]基本情報入力シート!C39)</f>
        <v>1</v>
      </c>
      <c r="C18" s="811">
        <f>IF([4]基本情報入力シート!D39="","",[4]基本情報入力シート!D39)</f>
        <v>2</v>
      </c>
      <c r="D18" s="864">
        <f>IF([4]基本情報入力シート!E39="","",[4]基本情報入力シート!E39)</f>
        <v>3</v>
      </c>
      <c r="E18" s="864">
        <f>IF([4]基本情報入力シート!F39="","",[4]基本情報入力シート!F39)</f>
        <v>4</v>
      </c>
      <c r="F18" s="864">
        <f>IF([4]基本情報入力シート!G39="","",[4]基本情報入力シート!G39)</f>
        <v>5</v>
      </c>
      <c r="G18" s="864">
        <f>IF([4]基本情報入力シート!H39="","",[4]基本情報入力シート!H39)</f>
        <v>6</v>
      </c>
      <c r="H18" s="864">
        <f>IF([4]基本情報入力シート!I39="","",[4]基本情報入力シート!I39)</f>
        <v>7</v>
      </c>
      <c r="I18" s="864">
        <f>IF([4]基本情報入力シート!J39="","",[4]基本情報入力シート!J39)</f>
        <v>8</v>
      </c>
      <c r="J18" s="864">
        <f>IF([4]基本情報入力シート!K39="","",[4]基本情報入力シート!K39)</f>
        <v>9</v>
      </c>
      <c r="K18" s="865">
        <f>IF([4]基本情報入力シート!L39="","",[4]基本情報入力シート!L39)</f>
        <v>6</v>
      </c>
      <c r="L18" s="812" t="str">
        <f>IF([4]基本情報入力シート!M39="","",[4]基本情報入力シート!M39)</f>
        <v>千葉県</v>
      </c>
      <c r="M18" s="812" t="str">
        <f>IF([4]基本情報入力シート!R39="","",[4]基本情報入力シート!R39)</f>
        <v>千葉県</v>
      </c>
      <c r="N18" s="812" t="str">
        <f>IF([4]基本情報入力シート!W39="","",[4]基本情報入力シート!W39)</f>
        <v>千葉市</v>
      </c>
      <c r="O18" s="809" t="str">
        <f>IF([4]基本情報入力シート!X39="","",[4]基本情報入力シート!X39)</f>
        <v>介護保険事業所名称０６</v>
      </c>
      <c r="P18" s="813" t="str">
        <f>IF([4]基本情報入力シート!Y39="","",[4]基本情報入力シート!Y39)</f>
        <v>（介護予防）短期入所療養介護（老健）</v>
      </c>
      <c r="Q18" s="815">
        <f>IF([4]基本情報入力シート!Z39="","",[4]基本情報入力シート!Z39)</f>
        <v>300000</v>
      </c>
      <c r="R18" s="816">
        <f>IF([4]基本情報入力シート!AA39="","",[4]基本情報入力シート!AA39)</f>
        <v>10.68</v>
      </c>
      <c r="S18" s="873" t="s">
        <v>528</v>
      </c>
      <c r="T18" s="874" t="s">
        <v>529</v>
      </c>
      <c r="U18" s="817">
        <f>IF(P18="","",VLOOKUP(P18,[4]数式用!$A$5:$I$28,MATCH(T18,[4]数式用!$H$4:$I$4,0)+7,0))</f>
        <v>2.1000000000000001E-2</v>
      </c>
      <c r="V18" s="875" t="s">
        <v>532</v>
      </c>
      <c r="W18" s="818" t="s">
        <v>199</v>
      </c>
      <c r="X18" s="876">
        <v>3</v>
      </c>
      <c r="Y18" s="824" t="s">
        <v>200</v>
      </c>
      <c r="Z18" s="876">
        <v>4</v>
      </c>
      <c r="AA18" s="822" t="s">
        <v>201</v>
      </c>
      <c r="AB18" s="876">
        <v>4</v>
      </c>
      <c r="AC18" s="824" t="s">
        <v>200</v>
      </c>
      <c r="AD18" s="876">
        <v>3</v>
      </c>
      <c r="AE18" s="824" t="s">
        <v>202</v>
      </c>
      <c r="AF18" s="826" t="s">
        <v>203</v>
      </c>
      <c r="AG18" s="827">
        <f t="shared" si="0"/>
        <v>12</v>
      </c>
      <c r="AH18" s="828" t="s">
        <v>204</v>
      </c>
      <c r="AI18" s="872">
        <f t="shared" si="1"/>
        <v>807408</v>
      </c>
      <c r="AJ18" s="189"/>
      <c r="AK18" s="628" t="str">
        <f t="shared" si="3"/>
        <v>○</v>
      </c>
      <c r="AL18" s="629" t="str">
        <f t="shared" si="4"/>
        <v/>
      </c>
      <c r="AM18" s="630"/>
      <c r="AN18" s="630"/>
      <c r="AO18" s="630"/>
      <c r="AP18" s="630"/>
      <c r="AQ18" s="630"/>
      <c r="AR18" s="630"/>
      <c r="AS18" s="630"/>
      <c r="AT18" s="630"/>
      <c r="AU18" s="631"/>
    </row>
    <row r="19" spans="1:47" ht="33" customHeight="1" thickBot="1">
      <c r="A19" s="589">
        <f t="shared" ref="A19:A111" si="5">A18+1</f>
        <v>8</v>
      </c>
      <c r="B19" s="590" t="str">
        <f>IF(①基本情報入力シート!C35="","",①基本情報入力シート!C35)</f>
        <v/>
      </c>
      <c r="C19" s="591" t="str">
        <f>IF(①基本情報入力シート!D35="","",①基本情報入力シート!D35)</f>
        <v/>
      </c>
      <c r="D19" s="592" t="str">
        <f>IF(①基本情報入力シート!E35="","",①基本情報入力シート!E35)</f>
        <v/>
      </c>
      <c r="E19" s="592" t="str">
        <f>IF(①基本情報入力シート!F35="","",①基本情報入力シート!F35)</f>
        <v/>
      </c>
      <c r="F19" s="592" t="str">
        <f>IF(①基本情報入力シート!G35="","",①基本情報入力シート!G35)</f>
        <v/>
      </c>
      <c r="G19" s="592" t="str">
        <f>IF(①基本情報入力シート!H35="","",①基本情報入力シート!H35)</f>
        <v/>
      </c>
      <c r="H19" s="592" t="str">
        <f>IF(①基本情報入力シート!I35="","",①基本情報入力シート!I35)</f>
        <v/>
      </c>
      <c r="I19" s="592" t="str">
        <f>IF(①基本情報入力シート!J35="","",①基本情報入力シート!J35)</f>
        <v/>
      </c>
      <c r="J19" s="592" t="str">
        <f>IF(①基本情報入力シート!K35="","",①基本情報入力シート!K35)</f>
        <v/>
      </c>
      <c r="K19" s="593" t="str">
        <f>IF(①基本情報入力シート!L35="","",①基本情報入力シート!L35)</f>
        <v/>
      </c>
      <c r="L19" s="594" t="str">
        <f>IF(①基本情報入力シート!M35="","",①基本情報入力シート!M35)</f>
        <v/>
      </c>
      <c r="M19" s="594" t="str">
        <f>IF(①基本情報入力シート!R35="","",①基本情報入力シート!R35)</f>
        <v/>
      </c>
      <c r="N19" s="594" t="str">
        <f>IF(①基本情報入力シート!W35="","",①基本情報入力シート!W35)</f>
        <v/>
      </c>
      <c r="O19" s="589" t="str">
        <f>IF(①基本情報入力シート!X35="","",①基本情報入力シート!X35)</f>
        <v/>
      </c>
      <c r="P19" s="595" t="str">
        <f>IF(①基本情報入力シート!Y35="","",①基本情報入力シート!Y35)</f>
        <v/>
      </c>
      <c r="Q19" s="596" t="str">
        <f>IF(①基本情報入力シート!Z35="","",①基本情報入力シート!Z35)</f>
        <v/>
      </c>
      <c r="R19" s="623" t="str">
        <f>IF(①基本情報入力シート!AA35="","",①基本情報入力シート!AA35)</f>
        <v/>
      </c>
      <c r="S19" s="624"/>
      <c r="T19" s="625"/>
      <c r="U19" s="626" t="str">
        <f>IF(P19="","",VLOOKUP(P19,【参考】数式用!$A$5:$I$38,MATCH(T19,【参考】数式用!$H$4:$I$4,0)+7,0))</f>
        <v/>
      </c>
      <c r="V19" s="834"/>
      <c r="W19" s="234" t="s">
        <v>199</v>
      </c>
      <c r="X19" s="627"/>
      <c r="Y19" s="231" t="s">
        <v>200</v>
      </c>
      <c r="Z19" s="627"/>
      <c r="AA19" s="383" t="s">
        <v>201</v>
      </c>
      <c r="AB19" s="627"/>
      <c r="AC19" s="231" t="s">
        <v>200</v>
      </c>
      <c r="AD19" s="627"/>
      <c r="AE19" s="231" t="s">
        <v>202</v>
      </c>
      <c r="AF19" s="603" t="s">
        <v>203</v>
      </c>
      <c r="AG19" s="604" t="str">
        <f t="shared" ref="AG19:AG80" si="6">IF(X19&gt;=1,(AB19*12+AD19)-(X19*12+Z19)+1,"")</f>
        <v/>
      </c>
      <c r="AH19" s="605" t="s">
        <v>204</v>
      </c>
      <c r="AI19" s="606" t="str">
        <f t="shared" ref="AI19:AI43" si="7">IFERROR(ROUNDDOWN(ROUND(Q19*R19,0)*U19,0)*AG19,"")</f>
        <v/>
      </c>
      <c r="AJ19" s="189"/>
      <c r="AK19" s="628" t="str">
        <f t="shared" ref="AK19:AK82" si="8">IFERROR(IF(AND(T19="特定加算Ⅰ",OR(V19="",V19="-",V19="いずれも取得していない")),"☓","○"),"")</f>
        <v>○</v>
      </c>
      <c r="AL19" s="629" t="str">
        <f t="shared" ref="AL19:AL82" si="9">IFERROR(IF(AND(T19="特定加算Ⅰ",OR(V19="",V19="-",V19="いずれも取得していない")),"！特定加算Ⅰが選択されています。該当する介護福祉士配置等要件を選択してください。",""),"")</f>
        <v/>
      </c>
      <c r="AM19" s="630"/>
      <c r="AN19" s="630"/>
      <c r="AO19" s="630"/>
      <c r="AP19" s="630"/>
      <c r="AQ19" s="630"/>
      <c r="AR19" s="630"/>
      <c r="AS19" s="630"/>
      <c r="AT19" s="630"/>
      <c r="AU19" s="631"/>
    </row>
    <row r="20" spans="1:47" ht="33" customHeight="1" thickBot="1">
      <c r="A20" s="589">
        <f t="shared" si="5"/>
        <v>9</v>
      </c>
      <c r="B20" s="590" t="str">
        <f>IF(①基本情報入力シート!C36="","",①基本情報入力シート!C36)</f>
        <v/>
      </c>
      <c r="C20" s="591" t="str">
        <f>IF(①基本情報入力シート!D36="","",①基本情報入力シート!D36)</f>
        <v/>
      </c>
      <c r="D20" s="592" t="str">
        <f>IF(①基本情報入力シート!E36="","",①基本情報入力シート!E36)</f>
        <v/>
      </c>
      <c r="E20" s="592" t="str">
        <f>IF(①基本情報入力シート!F36="","",①基本情報入力シート!F36)</f>
        <v/>
      </c>
      <c r="F20" s="592" t="str">
        <f>IF(①基本情報入力シート!G36="","",①基本情報入力シート!G36)</f>
        <v/>
      </c>
      <c r="G20" s="592" t="str">
        <f>IF(①基本情報入力シート!H36="","",①基本情報入力シート!H36)</f>
        <v/>
      </c>
      <c r="H20" s="592" t="str">
        <f>IF(①基本情報入力シート!I36="","",①基本情報入力シート!I36)</f>
        <v/>
      </c>
      <c r="I20" s="592" t="str">
        <f>IF(①基本情報入力シート!J36="","",①基本情報入力シート!J36)</f>
        <v/>
      </c>
      <c r="J20" s="592" t="str">
        <f>IF(①基本情報入力シート!K36="","",①基本情報入力シート!K36)</f>
        <v/>
      </c>
      <c r="K20" s="593" t="str">
        <f>IF(①基本情報入力シート!L36="","",①基本情報入力シート!L36)</f>
        <v/>
      </c>
      <c r="L20" s="594" t="str">
        <f>IF(①基本情報入力シート!M36="","",①基本情報入力シート!M36)</f>
        <v/>
      </c>
      <c r="M20" s="594" t="str">
        <f>IF(①基本情報入力シート!R36="","",①基本情報入力シート!R36)</f>
        <v/>
      </c>
      <c r="N20" s="594" t="str">
        <f>IF(①基本情報入力シート!W36="","",①基本情報入力シート!W36)</f>
        <v/>
      </c>
      <c r="O20" s="589" t="str">
        <f>IF(①基本情報入力シート!X36="","",①基本情報入力シート!X36)</f>
        <v/>
      </c>
      <c r="P20" s="595" t="str">
        <f>IF(①基本情報入力シート!Y36="","",①基本情報入力シート!Y36)</f>
        <v/>
      </c>
      <c r="Q20" s="596" t="str">
        <f>IF(①基本情報入力シート!Z36="","",①基本情報入力シート!Z36)</f>
        <v/>
      </c>
      <c r="R20" s="623" t="str">
        <f>IF(①基本情報入力シート!AA36="","",①基本情報入力シート!AA36)</f>
        <v/>
      </c>
      <c r="S20" s="624"/>
      <c r="T20" s="625"/>
      <c r="U20" s="626" t="str">
        <f>IF(P20="","",VLOOKUP(P20,【参考】数式用!$A$5:$I$38,MATCH(T20,【参考】数式用!$H$4:$I$4,0)+7,0))</f>
        <v/>
      </c>
      <c r="V20" s="834"/>
      <c r="W20" s="234" t="s">
        <v>199</v>
      </c>
      <c r="X20" s="627"/>
      <c r="Y20" s="231" t="s">
        <v>200</v>
      </c>
      <c r="Z20" s="627"/>
      <c r="AA20" s="383" t="s">
        <v>201</v>
      </c>
      <c r="AB20" s="627"/>
      <c r="AC20" s="231" t="s">
        <v>200</v>
      </c>
      <c r="AD20" s="627"/>
      <c r="AE20" s="231" t="s">
        <v>202</v>
      </c>
      <c r="AF20" s="603" t="s">
        <v>203</v>
      </c>
      <c r="AG20" s="604" t="str">
        <f t="shared" si="6"/>
        <v/>
      </c>
      <c r="AH20" s="605" t="s">
        <v>204</v>
      </c>
      <c r="AI20" s="606" t="str">
        <f t="shared" si="7"/>
        <v/>
      </c>
      <c r="AJ20" s="189"/>
      <c r="AK20" s="628" t="str">
        <f t="shared" si="8"/>
        <v>○</v>
      </c>
      <c r="AL20" s="629" t="str">
        <f t="shared" si="9"/>
        <v/>
      </c>
      <c r="AM20" s="630"/>
      <c r="AN20" s="630"/>
      <c r="AO20" s="630"/>
      <c r="AP20" s="630"/>
      <c r="AQ20" s="630"/>
      <c r="AR20" s="630"/>
      <c r="AS20" s="630"/>
      <c r="AT20" s="630"/>
      <c r="AU20" s="631"/>
    </row>
    <row r="21" spans="1:47" ht="33" customHeight="1" thickBot="1">
      <c r="A21" s="589">
        <f t="shared" si="5"/>
        <v>10</v>
      </c>
      <c r="B21" s="590" t="str">
        <f>IF(①基本情報入力シート!C37="","",①基本情報入力シート!C37)</f>
        <v/>
      </c>
      <c r="C21" s="591" t="str">
        <f>IF(①基本情報入力シート!D37="","",①基本情報入力シート!D37)</f>
        <v/>
      </c>
      <c r="D21" s="592" t="str">
        <f>IF(①基本情報入力シート!E37="","",①基本情報入力シート!E37)</f>
        <v/>
      </c>
      <c r="E21" s="592" t="str">
        <f>IF(①基本情報入力シート!F37="","",①基本情報入力シート!F37)</f>
        <v/>
      </c>
      <c r="F21" s="592" t="str">
        <f>IF(①基本情報入力シート!G37="","",①基本情報入力シート!G37)</f>
        <v/>
      </c>
      <c r="G21" s="592" t="str">
        <f>IF(①基本情報入力シート!H37="","",①基本情報入力シート!H37)</f>
        <v/>
      </c>
      <c r="H21" s="592" t="str">
        <f>IF(①基本情報入力シート!I37="","",①基本情報入力シート!I37)</f>
        <v/>
      </c>
      <c r="I21" s="592" t="str">
        <f>IF(①基本情報入力シート!J37="","",①基本情報入力シート!J37)</f>
        <v/>
      </c>
      <c r="J21" s="592" t="str">
        <f>IF(①基本情報入力シート!K37="","",①基本情報入力シート!K37)</f>
        <v/>
      </c>
      <c r="K21" s="593" t="str">
        <f>IF(①基本情報入力シート!L37="","",①基本情報入力シート!L37)</f>
        <v/>
      </c>
      <c r="L21" s="594" t="str">
        <f>IF(①基本情報入力シート!M37="","",①基本情報入力シート!M37)</f>
        <v/>
      </c>
      <c r="M21" s="594" t="str">
        <f>IF(①基本情報入力シート!R37="","",①基本情報入力シート!R37)</f>
        <v/>
      </c>
      <c r="N21" s="594" t="str">
        <f>IF(①基本情報入力シート!W37="","",①基本情報入力シート!W37)</f>
        <v/>
      </c>
      <c r="O21" s="589" t="str">
        <f>IF(①基本情報入力シート!X37="","",①基本情報入力シート!X37)</f>
        <v/>
      </c>
      <c r="P21" s="595" t="str">
        <f>IF(①基本情報入力シート!Y37="","",①基本情報入力シート!Y37)</f>
        <v/>
      </c>
      <c r="Q21" s="596" t="str">
        <f>IF(①基本情報入力シート!Z37="","",①基本情報入力シート!Z37)</f>
        <v/>
      </c>
      <c r="R21" s="623" t="str">
        <f>IF(①基本情報入力シート!AA37="","",①基本情報入力シート!AA37)</f>
        <v/>
      </c>
      <c r="S21" s="624"/>
      <c r="T21" s="625"/>
      <c r="U21" s="626" t="str">
        <f>IF(P21="","",VLOOKUP(P21,【参考】数式用!$A$5:$I$38,MATCH(T21,【参考】数式用!$H$4:$I$4,0)+7,0))</f>
        <v/>
      </c>
      <c r="V21" s="834"/>
      <c r="W21" s="234" t="s">
        <v>199</v>
      </c>
      <c r="X21" s="627"/>
      <c r="Y21" s="231" t="s">
        <v>200</v>
      </c>
      <c r="Z21" s="627"/>
      <c r="AA21" s="383" t="s">
        <v>201</v>
      </c>
      <c r="AB21" s="627"/>
      <c r="AC21" s="231" t="s">
        <v>200</v>
      </c>
      <c r="AD21" s="627"/>
      <c r="AE21" s="231" t="s">
        <v>202</v>
      </c>
      <c r="AF21" s="603" t="s">
        <v>203</v>
      </c>
      <c r="AG21" s="604" t="str">
        <f t="shared" si="6"/>
        <v/>
      </c>
      <c r="AH21" s="605" t="s">
        <v>204</v>
      </c>
      <c r="AI21" s="606" t="str">
        <f t="shared" si="7"/>
        <v/>
      </c>
      <c r="AJ21" s="189"/>
      <c r="AK21" s="628" t="str">
        <f t="shared" si="8"/>
        <v>○</v>
      </c>
      <c r="AL21" s="629" t="str">
        <f t="shared" si="9"/>
        <v/>
      </c>
      <c r="AM21" s="630"/>
      <c r="AN21" s="630"/>
      <c r="AO21" s="630"/>
      <c r="AP21" s="630"/>
      <c r="AQ21" s="630"/>
      <c r="AR21" s="630"/>
      <c r="AS21" s="630"/>
      <c r="AT21" s="630"/>
      <c r="AU21" s="631"/>
    </row>
    <row r="22" spans="1:47" ht="33" customHeight="1" thickBot="1">
      <c r="A22" s="589">
        <f t="shared" si="5"/>
        <v>11</v>
      </c>
      <c r="B22" s="590" t="str">
        <f>IF(①基本情報入力シート!C38="","",①基本情報入力シート!C38)</f>
        <v/>
      </c>
      <c r="C22" s="591" t="str">
        <f>IF(①基本情報入力シート!D38="","",①基本情報入力シート!D38)</f>
        <v/>
      </c>
      <c r="D22" s="592" t="str">
        <f>IF(①基本情報入力シート!E38="","",①基本情報入力シート!E38)</f>
        <v/>
      </c>
      <c r="E22" s="592" t="str">
        <f>IF(①基本情報入力シート!F38="","",①基本情報入力シート!F38)</f>
        <v/>
      </c>
      <c r="F22" s="592" t="str">
        <f>IF(①基本情報入力シート!G38="","",①基本情報入力シート!G38)</f>
        <v/>
      </c>
      <c r="G22" s="592" t="str">
        <f>IF(①基本情報入力シート!H38="","",①基本情報入力シート!H38)</f>
        <v/>
      </c>
      <c r="H22" s="592" t="str">
        <f>IF(①基本情報入力シート!I38="","",①基本情報入力シート!I38)</f>
        <v/>
      </c>
      <c r="I22" s="592" t="str">
        <f>IF(①基本情報入力シート!J38="","",①基本情報入力シート!J38)</f>
        <v/>
      </c>
      <c r="J22" s="592" t="str">
        <f>IF(①基本情報入力シート!K38="","",①基本情報入力シート!K38)</f>
        <v/>
      </c>
      <c r="K22" s="593" t="str">
        <f>IF(①基本情報入力シート!L38="","",①基本情報入力シート!L38)</f>
        <v/>
      </c>
      <c r="L22" s="594" t="str">
        <f>IF(①基本情報入力シート!M38="","",①基本情報入力シート!M38)</f>
        <v/>
      </c>
      <c r="M22" s="594" t="str">
        <f>IF(①基本情報入力シート!R38="","",①基本情報入力シート!R38)</f>
        <v/>
      </c>
      <c r="N22" s="594" t="str">
        <f>IF(①基本情報入力シート!W38="","",①基本情報入力シート!W38)</f>
        <v/>
      </c>
      <c r="O22" s="589" t="str">
        <f>IF(①基本情報入力シート!X38="","",①基本情報入力シート!X38)</f>
        <v/>
      </c>
      <c r="P22" s="595" t="str">
        <f>IF(①基本情報入力シート!Y38="","",①基本情報入力シート!Y38)</f>
        <v/>
      </c>
      <c r="Q22" s="596" t="str">
        <f>IF(①基本情報入力シート!Z38="","",①基本情報入力シート!Z38)</f>
        <v/>
      </c>
      <c r="R22" s="623" t="str">
        <f>IF(①基本情報入力シート!AA38="","",①基本情報入力シート!AA38)</f>
        <v/>
      </c>
      <c r="S22" s="624"/>
      <c r="T22" s="625"/>
      <c r="U22" s="626" t="str">
        <f>IF(P22="","",VLOOKUP(P22,【参考】数式用!$A$5:$I$38,MATCH(T22,【参考】数式用!$H$4:$I$4,0)+7,0))</f>
        <v/>
      </c>
      <c r="V22" s="834"/>
      <c r="W22" s="234" t="s">
        <v>199</v>
      </c>
      <c r="X22" s="627"/>
      <c r="Y22" s="231" t="s">
        <v>200</v>
      </c>
      <c r="Z22" s="627"/>
      <c r="AA22" s="383" t="s">
        <v>201</v>
      </c>
      <c r="AB22" s="627"/>
      <c r="AC22" s="231" t="s">
        <v>200</v>
      </c>
      <c r="AD22" s="627"/>
      <c r="AE22" s="231" t="s">
        <v>202</v>
      </c>
      <c r="AF22" s="603" t="s">
        <v>203</v>
      </c>
      <c r="AG22" s="604" t="str">
        <f t="shared" si="6"/>
        <v/>
      </c>
      <c r="AH22" s="605" t="s">
        <v>204</v>
      </c>
      <c r="AI22" s="606" t="str">
        <f t="shared" si="7"/>
        <v/>
      </c>
      <c r="AJ22" s="189"/>
      <c r="AK22" s="628" t="str">
        <f t="shared" si="8"/>
        <v>○</v>
      </c>
      <c r="AL22" s="629" t="str">
        <f t="shared" si="9"/>
        <v/>
      </c>
      <c r="AM22" s="630"/>
      <c r="AN22" s="630"/>
      <c r="AO22" s="630"/>
      <c r="AP22" s="630"/>
      <c r="AQ22" s="630"/>
      <c r="AR22" s="630"/>
      <c r="AS22" s="630"/>
      <c r="AT22" s="630"/>
      <c r="AU22" s="631"/>
    </row>
    <row r="23" spans="1:47" ht="33" customHeight="1" thickBot="1">
      <c r="A23" s="589">
        <f t="shared" si="5"/>
        <v>12</v>
      </c>
      <c r="B23" s="590" t="str">
        <f>IF(①基本情報入力シート!C39="","",①基本情報入力シート!C39)</f>
        <v/>
      </c>
      <c r="C23" s="591" t="str">
        <f>IF(①基本情報入力シート!D39="","",①基本情報入力シート!D39)</f>
        <v/>
      </c>
      <c r="D23" s="592" t="str">
        <f>IF(①基本情報入力シート!E39="","",①基本情報入力シート!E39)</f>
        <v/>
      </c>
      <c r="E23" s="592" t="str">
        <f>IF(①基本情報入力シート!F39="","",①基本情報入力シート!F39)</f>
        <v/>
      </c>
      <c r="F23" s="592" t="str">
        <f>IF(①基本情報入力シート!G39="","",①基本情報入力シート!G39)</f>
        <v/>
      </c>
      <c r="G23" s="592" t="str">
        <f>IF(①基本情報入力シート!H39="","",①基本情報入力シート!H39)</f>
        <v/>
      </c>
      <c r="H23" s="592" t="str">
        <f>IF(①基本情報入力シート!I39="","",①基本情報入力シート!I39)</f>
        <v/>
      </c>
      <c r="I23" s="592" t="str">
        <f>IF(①基本情報入力シート!J39="","",①基本情報入力シート!J39)</f>
        <v/>
      </c>
      <c r="J23" s="592" t="str">
        <f>IF(①基本情報入力シート!K39="","",①基本情報入力シート!K39)</f>
        <v/>
      </c>
      <c r="K23" s="593" t="str">
        <f>IF(①基本情報入力シート!L39="","",①基本情報入力シート!L39)</f>
        <v/>
      </c>
      <c r="L23" s="594" t="str">
        <f>IF(①基本情報入力シート!M39="","",①基本情報入力シート!M39)</f>
        <v/>
      </c>
      <c r="M23" s="594" t="str">
        <f>IF(①基本情報入力シート!R39="","",①基本情報入力シート!R39)</f>
        <v/>
      </c>
      <c r="N23" s="594" t="str">
        <f>IF(①基本情報入力シート!W39="","",①基本情報入力シート!W39)</f>
        <v/>
      </c>
      <c r="O23" s="589" t="str">
        <f>IF(①基本情報入力シート!X39="","",①基本情報入力シート!X39)</f>
        <v/>
      </c>
      <c r="P23" s="595" t="str">
        <f>IF(①基本情報入力シート!Y39="","",①基本情報入力シート!Y39)</f>
        <v/>
      </c>
      <c r="Q23" s="596" t="str">
        <f>IF(①基本情報入力シート!Z39="","",①基本情報入力シート!Z39)</f>
        <v/>
      </c>
      <c r="R23" s="623" t="str">
        <f>IF(①基本情報入力シート!AA39="","",①基本情報入力シート!AA39)</f>
        <v/>
      </c>
      <c r="S23" s="624"/>
      <c r="T23" s="625"/>
      <c r="U23" s="626" t="str">
        <f>IF(P23="","",VLOOKUP(P23,【参考】数式用!$A$5:$I$38,MATCH(T23,【参考】数式用!$H$4:$I$4,0)+7,0))</f>
        <v/>
      </c>
      <c r="V23" s="834"/>
      <c r="W23" s="234" t="s">
        <v>199</v>
      </c>
      <c r="X23" s="627"/>
      <c r="Y23" s="231" t="s">
        <v>200</v>
      </c>
      <c r="Z23" s="627"/>
      <c r="AA23" s="383" t="s">
        <v>201</v>
      </c>
      <c r="AB23" s="627"/>
      <c r="AC23" s="231" t="s">
        <v>200</v>
      </c>
      <c r="AD23" s="627"/>
      <c r="AE23" s="231" t="s">
        <v>202</v>
      </c>
      <c r="AF23" s="603" t="s">
        <v>203</v>
      </c>
      <c r="AG23" s="604" t="str">
        <f t="shared" si="6"/>
        <v/>
      </c>
      <c r="AH23" s="605" t="s">
        <v>204</v>
      </c>
      <c r="AI23" s="606" t="str">
        <f t="shared" si="7"/>
        <v/>
      </c>
      <c r="AJ23" s="189"/>
      <c r="AK23" s="628" t="str">
        <f t="shared" si="8"/>
        <v>○</v>
      </c>
      <c r="AL23" s="629" t="str">
        <f t="shared" si="9"/>
        <v/>
      </c>
      <c r="AM23" s="630"/>
      <c r="AN23" s="630"/>
      <c r="AO23" s="630"/>
      <c r="AP23" s="630"/>
      <c r="AQ23" s="630"/>
      <c r="AR23" s="630"/>
      <c r="AS23" s="630"/>
      <c r="AT23" s="630"/>
      <c r="AU23" s="631"/>
    </row>
    <row r="24" spans="1:47" ht="33" customHeight="1" thickBot="1">
      <c r="A24" s="589">
        <f t="shared" si="5"/>
        <v>13</v>
      </c>
      <c r="B24" s="590" t="str">
        <f>IF(①基本情報入力シート!C40="","",①基本情報入力シート!C40)</f>
        <v/>
      </c>
      <c r="C24" s="591" t="str">
        <f>IF(①基本情報入力シート!D40="","",①基本情報入力シート!D40)</f>
        <v/>
      </c>
      <c r="D24" s="592" t="str">
        <f>IF(①基本情報入力シート!E40="","",①基本情報入力シート!E40)</f>
        <v/>
      </c>
      <c r="E24" s="592" t="str">
        <f>IF(①基本情報入力シート!F40="","",①基本情報入力シート!F40)</f>
        <v/>
      </c>
      <c r="F24" s="592" t="str">
        <f>IF(①基本情報入力シート!G40="","",①基本情報入力シート!G40)</f>
        <v/>
      </c>
      <c r="G24" s="592" t="str">
        <f>IF(①基本情報入力シート!H40="","",①基本情報入力シート!H40)</f>
        <v/>
      </c>
      <c r="H24" s="592" t="str">
        <f>IF(①基本情報入力シート!I40="","",①基本情報入力シート!I40)</f>
        <v/>
      </c>
      <c r="I24" s="592" t="str">
        <f>IF(①基本情報入力シート!J40="","",①基本情報入力シート!J40)</f>
        <v/>
      </c>
      <c r="J24" s="592" t="str">
        <f>IF(①基本情報入力シート!K40="","",①基本情報入力シート!K40)</f>
        <v/>
      </c>
      <c r="K24" s="593" t="str">
        <f>IF(①基本情報入力シート!L40="","",①基本情報入力シート!L40)</f>
        <v/>
      </c>
      <c r="L24" s="594" t="str">
        <f>IF(①基本情報入力シート!M40="","",①基本情報入力シート!M40)</f>
        <v/>
      </c>
      <c r="M24" s="594" t="str">
        <f>IF(①基本情報入力シート!R40="","",①基本情報入力シート!R40)</f>
        <v/>
      </c>
      <c r="N24" s="594" t="str">
        <f>IF(①基本情報入力シート!W40="","",①基本情報入力シート!W40)</f>
        <v/>
      </c>
      <c r="O24" s="589" t="str">
        <f>IF(①基本情報入力シート!X40="","",①基本情報入力シート!X40)</f>
        <v/>
      </c>
      <c r="P24" s="595" t="str">
        <f>IF(①基本情報入力シート!Y40="","",①基本情報入力シート!Y40)</f>
        <v/>
      </c>
      <c r="Q24" s="596" t="str">
        <f>IF(①基本情報入力シート!Z40="","",①基本情報入力シート!Z40)</f>
        <v/>
      </c>
      <c r="R24" s="623" t="str">
        <f>IF(①基本情報入力シート!AA40="","",①基本情報入力シート!AA40)</f>
        <v/>
      </c>
      <c r="S24" s="624"/>
      <c r="T24" s="625"/>
      <c r="U24" s="626" t="str">
        <f>IF(P24="","",VLOOKUP(P24,【参考】数式用!$A$5:$I$38,MATCH(T24,【参考】数式用!$H$4:$I$4,0)+7,0))</f>
        <v/>
      </c>
      <c r="V24" s="834"/>
      <c r="W24" s="234" t="s">
        <v>199</v>
      </c>
      <c r="X24" s="627"/>
      <c r="Y24" s="231" t="s">
        <v>200</v>
      </c>
      <c r="Z24" s="627"/>
      <c r="AA24" s="383" t="s">
        <v>201</v>
      </c>
      <c r="AB24" s="627"/>
      <c r="AC24" s="231" t="s">
        <v>200</v>
      </c>
      <c r="AD24" s="627"/>
      <c r="AE24" s="231" t="s">
        <v>202</v>
      </c>
      <c r="AF24" s="603" t="s">
        <v>203</v>
      </c>
      <c r="AG24" s="604" t="str">
        <f t="shared" si="6"/>
        <v/>
      </c>
      <c r="AH24" s="605" t="s">
        <v>204</v>
      </c>
      <c r="AI24" s="606" t="str">
        <f t="shared" si="7"/>
        <v/>
      </c>
      <c r="AJ24" s="189"/>
      <c r="AK24" s="628" t="str">
        <f t="shared" si="8"/>
        <v>○</v>
      </c>
      <c r="AL24" s="629" t="str">
        <f t="shared" si="9"/>
        <v/>
      </c>
      <c r="AM24" s="630"/>
      <c r="AN24" s="630"/>
      <c r="AO24" s="630"/>
      <c r="AP24" s="630"/>
      <c r="AQ24" s="630"/>
      <c r="AR24" s="630"/>
      <c r="AS24" s="630"/>
      <c r="AT24" s="630"/>
      <c r="AU24" s="631"/>
    </row>
    <row r="25" spans="1:47" ht="33" customHeight="1" thickBot="1">
      <c r="A25" s="589">
        <f t="shared" si="5"/>
        <v>14</v>
      </c>
      <c r="B25" s="590" t="str">
        <f>IF(①基本情報入力シート!C41="","",①基本情報入力シート!C41)</f>
        <v/>
      </c>
      <c r="C25" s="591" t="str">
        <f>IF(①基本情報入力シート!D41="","",①基本情報入力シート!D41)</f>
        <v/>
      </c>
      <c r="D25" s="592" t="str">
        <f>IF(①基本情報入力シート!E41="","",①基本情報入力シート!E41)</f>
        <v/>
      </c>
      <c r="E25" s="592" t="str">
        <f>IF(①基本情報入力シート!F41="","",①基本情報入力シート!F41)</f>
        <v/>
      </c>
      <c r="F25" s="592" t="str">
        <f>IF(①基本情報入力シート!G41="","",①基本情報入力シート!G41)</f>
        <v/>
      </c>
      <c r="G25" s="592" t="str">
        <f>IF(①基本情報入力シート!H41="","",①基本情報入力シート!H41)</f>
        <v/>
      </c>
      <c r="H25" s="592" t="str">
        <f>IF(①基本情報入力シート!I41="","",①基本情報入力シート!I41)</f>
        <v/>
      </c>
      <c r="I25" s="592" t="str">
        <f>IF(①基本情報入力シート!J41="","",①基本情報入力シート!J41)</f>
        <v/>
      </c>
      <c r="J25" s="592" t="str">
        <f>IF(①基本情報入力シート!K41="","",①基本情報入力シート!K41)</f>
        <v/>
      </c>
      <c r="K25" s="593" t="str">
        <f>IF(①基本情報入力シート!L41="","",①基本情報入力シート!L41)</f>
        <v/>
      </c>
      <c r="L25" s="594" t="str">
        <f>IF(①基本情報入力シート!M41="","",①基本情報入力シート!M41)</f>
        <v/>
      </c>
      <c r="M25" s="594" t="str">
        <f>IF(①基本情報入力シート!R41="","",①基本情報入力シート!R41)</f>
        <v/>
      </c>
      <c r="N25" s="594" t="str">
        <f>IF(①基本情報入力シート!W41="","",①基本情報入力シート!W41)</f>
        <v/>
      </c>
      <c r="O25" s="589" t="str">
        <f>IF(①基本情報入力シート!X41="","",①基本情報入力シート!X41)</f>
        <v/>
      </c>
      <c r="P25" s="595" t="str">
        <f>IF(①基本情報入力シート!Y41="","",①基本情報入力シート!Y41)</f>
        <v/>
      </c>
      <c r="Q25" s="596" t="str">
        <f>IF(①基本情報入力シート!Z41="","",①基本情報入力シート!Z41)</f>
        <v/>
      </c>
      <c r="R25" s="623" t="str">
        <f>IF(①基本情報入力シート!AA41="","",①基本情報入力シート!AA41)</f>
        <v/>
      </c>
      <c r="S25" s="624"/>
      <c r="T25" s="625"/>
      <c r="U25" s="626" t="str">
        <f>IF(P25="","",VLOOKUP(P25,【参考】数式用!$A$5:$I$38,MATCH(T25,【参考】数式用!$H$4:$I$4,0)+7,0))</f>
        <v/>
      </c>
      <c r="V25" s="834"/>
      <c r="W25" s="234" t="s">
        <v>199</v>
      </c>
      <c r="X25" s="627"/>
      <c r="Y25" s="231" t="s">
        <v>200</v>
      </c>
      <c r="Z25" s="627"/>
      <c r="AA25" s="383" t="s">
        <v>201</v>
      </c>
      <c r="AB25" s="627"/>
      <c r="AC25" s="231" t="s">
        <v>200</v>
      </c>
      <c r="AD25" s="627"/>
      <c r="AE25" s="231" t="s">
        <v>202</v>
      </c>
      <c r="AF25" s="603" t="s">
        <v>203</v>
      </c>
      <c r="AG25" s="604" t="str">
        <f t="shared" si="6"/>
        <v/>
      </c>
      <c r="AH25" s="605" t="s">
        <v>204</v>
      </c>
      <c r="AI25" s="606" t="str">
        <f t="shared" si="7"/>
        <v/>
      </c>
      <c r="AJ25" s="189"/>
      <c r="AK25" s="628" t="str">
        <f t="shared" si="8"/>
        <v>○</v>
      </c>
      <c r="AL25" s="629" t="str">
        <f t="shared" si="9"/>
        <v/>
      </c>
      <c r="AM25" s="630"/>
      <c r="AN25" s="630"/>
      <c r="AO25" s="630"/>
      <c r="AP25" s="630"/>
      <c r="AQ25" s="630"/>
      <c r="AR25" s="630"/>
      <c r="AS25" s="630"/>
      <c r="AT25" s="630"/>
      <c r="AU25" s="631"/>
    </row>
    <row r="26" spans="1:47" ht="33" customHeight="1" thickBot="1">
      <c r="A26" s="589">
        <f t="shared" si="5"/>
        <v>15</v>
      </c>
      <c r="B26" s="590" t="str">
        <f>IF(①基本情報入力シート!C42="","",①基本情報入力シート!C42)</f>
        <v/>
      </c>
      <c r="C26" s="591" t="str">
        <f>IF(①基本情報入力シート!D42="","",①基本情報入力シート!D42)</f>
        <v/>
      </c>
      <c r="D26" s="592" t="str">
        <f>IF(①基本情報入力シート!E42="","",①基本情報入力シート!E42)</f>
        <v/>
      </c>
      <c r="E26" s="592" t="str">
        <f>IF(①基本情報入力シート!F42="","",①基本情報入力シート!F42)</f>
        <v/>
      </c>
      <c r="F26" s="592" t="str">
        <f>IF(①基本情報入力シート!G42="","",①基本情報入力シート!G42)</f>
        <v/>
      </c>
      <c r="G26" s="592" t="str">
        <f>IF(①基本情報入力シート!H42="","",①基本情報入力シート!H42)</f>
        <v/>
      </c>
      <c r="H26" s="592" t="str">
        <f>IF(①基本情報入力シート!I42="","",①基本情報入力シート!I42)</f>
        <v/>
      </c>
      <c r="I26" s="592" t="str">
        <f>IF(①基本情報入力シート!J42="","",①基本情報入力シート!J42)</f>
        <v/>
      </c>
      <c r="J26" s="592" t="str">
        <f>IF(①基本情報入力シート!K42="","",①基本情報入力シート!K42)</f>
        <v/>
      </c>
      <c r="K26" s="593" t="str">
        <f>IF(①基本情報入力シート!L42="","",①基本情報入力シート!L42)</f>
        <v/>
      </c>
      <c r="L26" s="594" t="str">
        <f>IF(①基本情報入力シート!M42="","",①基本情報入力シート!M42)</f>
        <v/>
      </c>
      <c r="M26" s="594" t="str">
        <f>IF(①基本情報入力シート!R42="","",①基本情報入力シート!R42)</f>
        <v/>
      </c>
      <c r="N26" s="594" t="str">
        <f>IF(①基本情報入力シート!W42="","",①基本情報入力シート!W42)</f>
        <v/>
      </c>
      <c r="O26" s="589" t="str">
        <f>IF(①基本情報入力シート!X42="","",①基本情報入力シート!X42)</f>
        <v/>
      </c>
      <c r="P26" s="595" t="str">
        <f>IF(①基本情報入力シート!Y42="","",①基本情報入力シート!Y42)</f>
        <v/>
      </c>
      <c r="Q26" s="596" t="str">
        <f>IF(①基本情報入力シート!Z42="","",①基本情報入力シート!Z42)</f>
        <v/>
      </c>
      <c r="R26" s="623" t="str">
        <f>IF(①基本情報入力シート!AA42="","",①基本情報入力シート!AA42)</f>
        <v/>
      </c>
      <c r="S26" s="624"/>
      <c r="T26" s="625"/>
      <c r="U26" s="626" t="str">
        <f>IF(P26="","",VLOOKUP(P26,【参考】数式用!$A$5:$I$38,MATCH(T26,【参考】数式用!$H$4:$I$4,0)+7,0))</f>
        <v/>
      </c>
      <c r="V26" s="834"/>
      <c r="W26" s="234" t="s">
        <v>199</v>
      </c>
      <c r="X26" s="627"/>
      <c r="Y26" s="231" t="s">
        <v>200</v>
      </c>
      <c r="Z26" s="627"/>
      <c r="AA26" s="383" t="s">
        <v>201</v>
      </c>
      <c r="AB26" s="627"/>
      <c r="AC26" s="231" t="s">
        <v>200</v>
      </c>
      <c r="AD26" s="627"/>
      <c r="AE26" s="231" t="s">
        <v>202</v>
      </c>
      <c r="AF26" s="603" t="s">
        <v>203</v>
      </c>
      <c r="AG26" s="604" t="str">
        <f t="shared" si="6"/>
        <v/>
      </c>
      <c r="AH26" s="605" t="s">
        <v>204</v>
      </c>
      <c r="AI26" s="606" t="str">
        <f t="shared" si="7"/>
        <v/>
      </c>
      <c r="AJ26" s="189"/>
      <c r="AK26" s="628" t="str">
        <f t="shared" si="8"/>
        <v>○</v>
      </c>
      <c r="AL26" s="629" t="str">
        <f t="shared" si="9"/>
        <v/>
      </c>
      <c r="AM26" s="630"/>
      <c r="AN26" s="630"/>
      <c r="AO26" s="630"/>
      <c r="AP26" s="630"/>
      <c r="AQ26" s="630"/>
      <c r="AR26" s="630"/>
      <c r="AS26" s="630"/>
      <c r="AT26" s="630"/>
      <c r="AU26" s="631"/>
    </row>
    <row r="27" spans="1:47" ht="33" customHeight="1" thickBot="1">
      <c r="A27" s="589">
        <f t="shared" si="5"/>
        <v>16</v>
      </c>
      <c r="B27" s="590" t="str">
        <f>IF(①基本情報入力シート!C43="","",①基本情報入力シート!C43)</f>
        <v/>
      </c>
      <c r="C27" s="591" t="str">
        <f>IF(①基本情報入力シート!D43="","",①基本情報入力シート!D43)</f>
        <v/>
      </c>
      <c r="D27" s="592" t="str">
        <f>IF(①基本情報入力シート!E43="","",①基本情報入力シート!E43)</f>
        <v/>
      </c>
      <c r="E27" s="592" t="str">
        <f>IF(①基本情報入力シート!F43="","",①基本情報入力シート!F43)</f>
        <v/>
      </c>
      <c r="F27" s="592" t="str">
        <f>IF(①基本情報入力シート!G43="","",①基本情報入力シート!G43)</f>
        <v/>
      </c>
      <c r="G27" s="592" t="str">
        <f>IF(①基本情報入力シート!H43="","",①基本情報入力シート!H43)</f>
        <v/>
      </c>
      <c r="H27" s="592" t="str">
        <f>IF(①基本情報入力シート!I43="","",①基本情報入力シート!I43)</f>
        <v/>
      </c>
      <c r="I27" s="592" t="str">
        <f>IF(①基本情報入力シート!J43="","",①基本情報入力シート!J43)</f>
        <v/>
      </c>
      <c r="J27" s="592" t="str">
        <f>IF(①基本情報入力シート!K43="","",①基本情報入力シート!K43)</f>
        <v/>
      </c>
      <c r="K27" s="593" t="str">
        <f>IF(①基本情報入力シート!L43="","",①基本情報入力シート!L43)</f>
        <v/>
      </c>
      <c r="L27" s="594" t="str">
        <f>IF(①基本情報入力シート!M43="","",①基本情報入力シート!M43)</f>
        <v/>
      </c>
      <c r="M27" s="594" t="str">
        <f>IF(①基本情報入力シート!R43="","",①基本情報入力シート!R43)</f>
        <v/>
      </c>
      <c r="N27" s="594" t="str">
        <f>IF(①基本情報入力シート!W43="","",①基本情報入力シート!W43)</f>
        <v/>
      </c>
      <c r="O27" s="589" t="str">
        <f>IF(①基本情報入力シート!X43="","",①基本情報入力シート!X43)</f>
        <v/>
      </c>
      <c r="P27" s="595" t="str">
        <f>IF(①基本情報入力シート!Y43="","",①基本情報入力シート!Y43)</f>
        <v/>
      </c>
      <c r="Q27" s="596" t="str">
        <f>IF(①基本情報入力シート!Z43="","",①基本情報入力シート!Z43)</f>
        <v/>
      </c>
      <c r="R27" s="623" t="str">
        <f>IF(①基本情報入力シート!AA43="","",①基本情報入力シート!AA43)</f>
        <v/>
      </c>
      <c r="S27" s="624"/>
      <c r="T27" s="625"/>
      <c r="U27" s="626" t="str">
        <f>IF(P27="","",VLOOKUP(P27,【参考】数式用!$A$5:$I$38,MATCH(T27,【参考】数式用!$H$4:$I$4,0)+7,0))</f>
        <v/>
      </c>
      <c r="V27" s="834"/>
      <c r="W27" s="234" t="s">
        <v>199</v>
      </c>
      <c r="X27" s="627"/>
      <c r="Y27" s="231" t="s">
        <v>200</v>
      </c>
      <c r="Z27" s="627"/>
      <c r="AA27" s="383" t="s">
        <v>201</v>
      </c>
      <c r="AB27" s="627"/>
      <c r="AC27" s="231" t="s">
        <v>200</v>
      </c>
      <c r="AD27" s="627"/>
      <c r="AE27" s="231" t="s">
        <v>202</v>
      </c>
      <c r="AF27" s="603" t="s">
        <v>203</v>
      </c>
      <c r="AG27" s="604" t="str">
        <f t="shared" si="6"/>
        <v/>
      </c>
      <c r="AH27" s="605" t="s">
        <v>204</v>
      </c>
      <c r="AI27" s="606" t="str">
        <f t="shared" si="7"/>
        <v/>
      </c>
      <c r="AJ27" s="189"/>
      <c r="AK27" s="628" t="str">
        <f t="shared" si="8"/>
        <v>○</v>
      </c>
      <c r="AL27" s="629" t="str">
        <f t="shared" si="9"/>
        <v/>
      </c>
      <c r="AM27" s="630"/>
      <c r="AN27" s="630"/>
      <c r="AO27" s="630"/>
      <c r="AP27" s="630"/>
      <c r="AQ27" s="630"/>
      <c r="AR27" s="630"/>
      <c r="AS27" s="630"/>
      <c r="AT27" s="630"/>
      <c r="AU27" s="631"/>
    </row>
    <row r="28" spans="1:47" ht="33" customHeight="1" thickBot="1">
      <c r="A28" s="589">
        <f t="shared" si="5"/>
        <v>17</v>
      </c>
      <c r="B28" s="590" t="str">
        <f>IF(①基本情報入力シート!C44="","",①基本情報入力シート!C44)</f>
        <v/>
      </c>
      <c r="C28" s="591" t="str">
        <f>IF(①基本情報入力シート!D44="","",①基本情報入力シート!D44)</f>
        <v/>
      </c>
      <c r="D28" s="592" t="str">
        <f>IF(①基本情報入力シート!E44="","",①基本情報入力シート!E44)</f>
        <v/>
      </c>
      <c r="E28" s="592" t="str">
        <f>IF(①基本情報入力シート!F44="","",①基本情報入力シート!F44)</f>
        <v/>
      </c>
      <c r="F28" s="592" t="str">
        <f>IF(①基本情報入力シート!G44="","",①基本情報入力シート!G44)</f>
        <v/>
      </c>
      <c r="G28" s="592" t="str">
        <f>IF(①基本情報入力シート!H44="","",①基本情報入力シート!H44)</f>
        <v/>
      </c>
      <c r="H28" s="592" t="str">
        <f>IF(①基本情報入力シート!I44="","",①基本情報入力シート!I44)</f>
        <v/>
      </c>
      <c r="I28" s="592" t="str">
        <f>IF(①基本情報入力シート!J44="","",①基本情報入力シート!J44)</f>
        <v/>
      </c>
      <c r="J28" s="592" t="str">
        <f>IF(①基本情報入力シート!K44="","",①基本情報入力シート!K44)</f>
        <v/>
      </c>
      <c r="K28" s="593" t="str">
        <f>IF(①基本情報入力シート!L44="","",①基本情報入力シート!L44)</f>
        <v/>
      </c>
      <c r="L28" s="594" t="str">
        <f>IF(①基本情報入力シート!M44="","",①基本情報入力シート!M44)</f>
        <v/>
      </c>
      <c r="M28" s="594" t="str">
        <f>IF(①基本情報入力シート!R44="","",①基本情報入力シート!R44)</f>
        <v/>
      </c>
      <c r="N28" s="594" t="str">
        <f>IF(①基本情報入力シート!W44="","",①基本情報入力シート!W44)</f>
        <v/>
      </c>
      <c r="O28" s="589" t="str">
        <f>IF(①基本情報入力シート!X44="","",①基本情報入力シート!X44)</f>
        <v/>
      </c>
      <c r="P28" s="595" t="str">
        <f>IF(①基本情報入力シート!Y44="","",①基本情報入力シート!Y44)</f>
        <v/>
      </c>
      <c r="Q28" s="596" t="str">
        <f>IF(①基本情報入力シート!Z44="","",①基本情報入力シート!Z44)</f>
        <v/>
      </c>
      <c r="R28" s="623" t="str">
        <f>IF(①基本情報入力シート!AA44="","",①基本情報入力シート!AA44)</f>
        <v/>
      </c>
      <c r="S28" s="624"/>
      <c r="T28" s="625"/>
      <c r="U28" s="626" t="str">
        <f>IF(P28="","",VLOOKUP(P28,【参考】数式用!$A$5:$I$38,MATCH(T28,【参考】数式用!$H$4:$I$4,0)+7,0))</f>
        <v/>
      </c>
      <c r="V28" s="834"/>
      <c r="W28" s="234" t="s">
        <v>199</v>
      </c>
      <c r="X28" s="627"/>
      <c r="Y28" s="231" t="s">
        <v>200</v>
      </c>
      <c r="Z28" s="627"/>
      <c r="AA28" s="383" t="s">
        <v>201</v>
      </c>
      <c r="AB28" s="627"/>
      <c r="AC28" s="231" t="s">
        <v>200</v>
      </c>
      <c r="AD28" s="627"/>
      <c r="AE28" s="231" t="s">
        <v>202</v>
      </c>
      <c r="AF28" s="603" t="s">
        <v>203</v>
      </c>
      <c r="AG28" s="604" t="str">
        <f t="shared" si="6"/>
        <v/>
      </c>
      <c r="AH28" s="605" t="s">
        <v>204</v>
      </c>
      <c r="AI28" s="606" t="str">
        <f t="shared" si="7"/>
        <v/>
      </c>
      <c r="AJ28" s="189"/>
      <c r="AK28" s="628" t="str">
        <f t="shared" si="8"/>
        <v>○</v>
      </c>
      <c r="AL28" s="629" t="str">
        <f t="shared" si="9"/>
        <v/>
      </c>
      <c r="AM28" s="630"/>
      <c r="AN28" s="630"/>
      <c r="AO28" s="630"/>
      <c r="AP28" s="630"/>
      <c r="AQ28" s="630"/>
      <c r="AR28" s="630"/>
      <c r="AS28" s="630"/>
      <c r="AT28" s="630"/>
      <c r="AU28" s="631"/>
    </row>
    <row r="29" spans="1:47" ht="33" customHeight="1" thickBot="1">
      <c r="A29" s="589">
        <f t="shared" si="5"/>
        <v>18</v>
      </c>
      <c r="B29" s="590" t="str">
        <f>IF(①基本情報入力シート!C45="","",①基本情報入力シート!C45)</f>
        <v/>
      </c>
      <c r="C29" s="591" t="str">
        <f>IF(①基本情報入力シート!D45="","",①基本情報入力シート!D45)</f>
        <v/>
      </c>
      <c r="D29" s="592" t="str">
        <f>IF(①基本情報入力シート!E45="","",①基本情報入力シート!E45)</f>
        <v/>
      </c>
      <c r="E29" s="592" t="str">
        <f>IF(①基本情報入力シート!F45="","",①基本情報入力シート!F45)</f>
        <v/>
      </c>
      <c r="F29" s="592" t="str">
        <f>IF(①基本情報入力シート!G45="","",①基本情報入力シート!G45)</f>
        <v/>
      </c>
      <c r="G29" s="592" t="str">
        <f>IF(①基本情報入力シート!H45="","",①基本情報入力シート!H45)</f>
        <v/>
      </c>
      <c r="H29" s="592" t="str">
        <f>IF(①基本情報入力シート!I45="","",①基本情報入力シート!I45)</f>
        <v/>
      </c>
      <c r="I29" s="592" t="str">
        <f>IF(①基本情報入力シート!J45="","",①基本情報入力シート!J45)</f>
        <v/>
      </c>
      <c r="J29" s="592" t="str">
        <f>IF(①基本情報入力シート!K45="","",①基本情報入力シート!K45)</f>
        <v/>
      </c>
      <c r="K29" s="593" t="str">
        <f>IF(①基本情報入力シート!L45="","",①基本情報入力シート!L45)</f>
        <v/>
      </c>
      <c r="L29" s="594" t="str">
        <f>IF(①基本情報入力シート!M45="","",①基本情報入力シート!M45)</f>
        <v/>
      </c>
      <c r="M29" s="594" t="str">
        <f>IF(①基本情報入力シート!R45="","",①基本情報入力シート!R45)</f>
        <v/>
      </c>
      <c r="N29" s="594" t="str">
        <f>IF(①基本情報入力シート!W45="","",①基本情報入力シート!W45)</f>
        <v/>
      </c>
      <c r="O29" s="589" t="str">
        <f>IF(①基本情報入力シート!X45="","",①基本情報入力シート!X45)</f>
        <v/>
      </c>
      <c r="P29" s="595" t="str">
        <f>IF(①基本情報入力シート!Y45="","",①基本情報入力シート!Y45)</f>
        <v/>
      </c>
      <c r="Q29" s="596" t="str">
        <f>IF(①基本情報入力シート!Z45="","",①基本情報入力シート!Z45)</f>
        <v/>
      </c>
      <c r="R29" s="623" t="str">
        <f>IF(①基本情報入力シート!AA45="","",①基本情報入力シート!AA45)</f>
        <v/>
      </c>
      <c r="S29" s="624"/>
      <c r="T29" s="625"/>
      <c r="U29" s="626" t="str">
        <f>IF(P29="","",VLOOKUP(P29,【参考】数式用!$A$5:$I$38,MATCH(T29,【参考】数式用!$H$4:$I$4,0)+7,0))</f>
        <v/>
      </c>
      <c r="V29" s="834"/>
      <c r="W29" s="234" t="s">
        <v>199</v>
      </c>
      <c r="X29" s="627"/>
      <c r="Y29" s="231" t="s">
        <v>200</v>
      </c>
      <c r="Z29" s="627"/>
      <c r="AA29" s="383" t="s">
        <v>201</v>
      </c>
      <c r="AB29" s="627"/>
      <c r="AC29" s="231" t="s">
        <v>200</v>
      </c>
      <c r="AD29" s="627"/>
      <c r="AE29" s="231" t="s">
        <v>202</v>
      </c>
      <c r="AF29" s="603" t="s">
        <v>203</v>
      </c>
      <c r="AG29" s="604" t="str">
        <f t="shared" si="6"/>
        <v/>
      </c>
      <c r="AH29" s="605" t="s">
        <v>204</v>
      </c>
      <c r="AI29" s="606" t="str">
        <f t="shared" si="7"/>
        <v/>
      </c>
      <c r="AJ29" s="189"/>
      <c r="AK29" s="628" t="str">
        <f t="shared" si="8"/>
        <v>○</v>
      </c>
      <c r="AL29" s="629" t="str">
        <f t="shared" si="9"/>
        <v/>
      </c>
      <c r="AM29" s="630"/>
      <c r="AN29" s="630"/>
      <c r="AO29" s="630"/>
      <c r="AP29" s="630"/>
      <c r="AQ29" s="630"/>
      <c r="AR29" s="630"/>
      <c r="AS29" s="630"/>
      <c r="AT29" s="630"/>
      <c r="AU29" s="631"/>
    </row>
    <row r="30" spans="1:47" ht="33" customHeight="1" thickBot="1">
      <c r="A30" s="589">
        <f t="shared" si="5"/>
        <v>19</v>
      </c>
      <c r="B30" s="590" t="str">
        <f>IF(①基本情報入力シート!C46="","",①基本情報入力シート!C46)</f>
        <v/>
      </c>
      <c r="C30" s="591" t="str">
        <f>IF(①基本情報入力シート!D46="","",①基本情報入力シート!D46)</f>
        <v/>
      </c>
      <c r="D30" s="592" t="str">
        <f>IF(①基本情報入力シート!E46="","",①基本情報入力シート!E46)</f>
        <v/>
      </c>
      <c r="E30" s="592" t="str">
        <f>IF(①基本情報入力シート!F46="","",①基本情報入力シート!F46)</f>
        <v/>
      </c>
      <c r="F30" s="592" t="str">
        <f>IF(①基本情報入力シート!G46="","",①基本情報入力シート!G46)</f>
        <v/>
      </c>
      <c r="G30" s="592" t="str">
        <f>IF(①基本情報入力シート!H46="","",①基本情報入力シート!H46)</f>
        <v/>
      </c>
      <c r="H30" s="592" t="str">
        <f>IF(①基本情報入力シート!I46="","",①基本情報入力シート!I46)</f>
        <v/>
      </c>
      <c r="I30" s="592" t="str">
        <f>IF(①基本情報入力シート!J46="","",①基本情報入力シート!J46)</f>
        <v/>
      </c>
      <c r="J30" s="592" t="str">
        <f>IF(①基本情報入力シート!K46="","",①基本情報入力シート!K46)</f>
        <v/>
      </c>
      <c r="K30" s="593" t="str">
        <f>IF(①基本情報入力シート!L46="","",①基本情報入力シート!L46)</f>
        <v/>
      </c>
      <c r="L30" s="594" t="str">
        <f>IF(①基本情報入力シート!M46="","",①基本情報入力シート!M46)</f>
        <v/>
      </c>
      <c r="M30" s="594" t="str">
        <f>IF(①基本情報入力シート!R46="","",①基本情報入力シート!R46)</f>
        <v/>
      </c>
      <c r="N30" s="594" t="str">
        <f>IF(①基本情報入力シート!W46="","",①基本情報入力シート!W46)</f>
        <v/>
      </c>
      <c r="O30" s="589" t="str">
        <f>IF(①基本情報入力シート!X46="","",①基本情報入力シート!X46)</f>
        <v/>
      </c>
      <c r="P30" s="595" t="str">
        <f>IF(①基本情報入力シート!Y46="","",①基本情報入力シート!Y46)</f>
        <v/>
      </c>
      <c r="Q30" s="596" t="str">
        <f>IF(①基本情報入力シート!Z46="","",①基本情報入力シート!Z46)</f>
        <v/>
      </c>
      <c r="R30" s="623" t="str">
        <f>IF(①基本情報入力シート!AA46="","",①基本情報入力シート!AA46)</f>
        <v/>
      </c>
      <c r="S30" s="624"/>
      <c r="T30" s="625"/>
      <c r="U30" s="626" t="str">
        <f>IF(P30="","",VLOOKUP(P30,【参考】数式用!$A$5:$I$38,MATCH(T30,【参考】数式用!$H$4:$I$4,0)+7,0))</f>
        <v/>
      </c>
      <c r="V30" s="834"/>
      <c r="W30" s="234" t="s">
        <v>199</v>
      </c>
      <c r="X30" s="627"/>
      <c r="Y30" s="231" t="s">
        <v>200</v>
      </c>
      <c r="Z30" s="627"/>
      <c r="AA30" s="383" t="s">
        <v>201</v>
      </c>
      <c r="AB30" s="627"/>
      <c r="AC30" s="231" t="s">
        <v>200</v>
      </c>
      <c r="AD30" s="627"/>
      <c r="AE30" s="231" t="s">
        <v>202</v>
      </c>
      <c r="AF30" s="603" t="s">
        <v>203</v>
      </c>
      <c r="AG30" s="604" t="str">
        <f t="shared" si="6"/>
        <v/>
      </c>
      <c r="AH30" s="605" t="s">
        <v>204</v>
      </c>
      <c r="AI30" s="606" t="str">
        <f t="shared" si="7"/>
        <v/>
      </c>
      <c r="AJ30" s="189"/>
      <c r="AK30" s="628" t="str">
        <f t="shared" si="8"/>
        <v>○</v>
      </c>
      <c r="AL30" s="629" t="str">
        <f t="shared" si="9"/>
        <v/>
      </c>
      <c r="AM30" s="630"/>
      <c r="AN30" s="630"/>
      <c r="AO30" s="630"/>
      <c r="AP30" s="630"/>
      <c r="AQ30" s="630"/>
      <c r="AR30" s="630"/>
      <c r="AS30" s="630"/>
      <c r="AT30" s="630"/>
      <c r="AU30" s="631"/>
    </row>
    <row r="31" spans="1:47" ht="33" customHeight="1" thickBot="1">
      <c r="A31" s="589">
        <f t="shared" si="5"/>
        <v>20</v>
      </c>
      <c r="B31" s="590" t="str">
        <f>IF(①基本情報入力シート!C47="","",①基本情報入力シート!C47)</f>
        <v/>
      </c>
      <c r="C31" s="591" t="str">
        <f>IF(①基本情報入力シート!D47="","",①基本情報入力シート!D47)</f>
        <v/>
      </c>
      <c r="D31" s="592" t="str">
        <f>IF(①基本情報入力シート!E47="","",①基本情報入力シート!E47)</f>
        <v/>
      </c>
      <c r="E31" s="592" t="str">
        <f>IF(①基本情報入力シート!F47="","",①基本情報入力シート!F47)</f>
        <v/>
      </c>
      <c r="F31" s="592" t="str">
        <f>IF(①基本情報入力シート!G47="","",①基本情報入力シート!G47)</f>
        <v/>
      </c>
      <c r="G31" s="592" t="str">
        <f>IF(①基本情報入力シート!H47="","",①基本情報入力シート!H47)</f>
        <v/>
      </c>
      <c r="H31" s="592" t="str">
        <f>IF(①基本情報入力シート!I47="","",①基本情報入力シート!I47)</f>
        <v/>
      </c>
      <c r="I31" s="592" t="str">
        <f>IF(①基本情報入力シート!J47="","",①基本情報入力シート!J47)</f>
        <v/>
      </c>
      <c r="J31" s="592" t="str">
        <f>IF(①基本情報入力シート!K47="","",①基本情報入力シート!K47)</f>
        <v/>
      </c>
      <c r="K31" s="593" t="str">
        <f>IF(①基本情報入力シート!L47="","",①基本情報入力シート!L47)</f>
        <v/>
      </c>
      <c r="L31" s="594" t="str">
        <f>IF(①基本情報入力シート!M47="","",①基本情報入力シート!M47)</f>
        <v/>
      </c>
      <c r="M31" s="594" t="str">
        <f>IF(①基本情報入力シート!R47="","",①基本情報入力シート!R47)</f>
        <v/>
      </c>
      <c r="N31" s="594" t="str">
        <f>IF(①基本情報入力シート!W47="","",①基本情報入力シート!W47)</f>
        <v/>
      </c>
      <c r="O31" s="589" t="str">
        <f>IF(①基本情報入力シート!X47="","",①基本情報入力シート!X47)</f>
        <v/>
      </c>
      <c r="P31" s="595" t="str">
        <f>IF(①基本情報入力シート!Y47="","",①基本情報入力シート!Y47)</f>
        <v/>
      </c>
      <c r="Q31" s="596" t="str">
        <f>IF(①基本情報入力シート!Z47="","",①基本情報入力シート!Z47)</f>
        <v/>
      </c>
      <c r="R31" s="623" t="str">
        <f>IF(①基本情報入力シート!AA47="","",①基本情報入力シート!AA47)</f>
        <v/>
      </c>
      <c r="S31" s="624"/>
      <c r="T31" s="625"/>
      <c r="U31" s="626" t="str">
        <f>IF(P31="","",VLOOKUP(P31,【参考】数式用!$A$5:$I$38,MATCH(T31,【参考】数式用!$H$4:$I$4,0)+7,0))</f>
        <v/>
      </c>
      <c r="V31" s="834"/>
      <c r="W31" s="234" t="s">
        <v>199</v>
      </c>
      <c r="X31" s="627"/>
      <c r="Y31" s="231" t="s">
        <v>200</v>
      </c>
      <c r="Z31" s="627"/>
      <c r="AA31" s="383" t="s">
        <v>201</v>
      </c>
      <c r="AB31" s="627"/>
      <c r="AC31" s="231" t="s">
        <v>200</v>
      </c>
      <c r="AD31" s="627"/>
      <c r="AE31" s="231" t="s">
        <v>202</v>
      </c>
      <c r="AF31" s="603" t="s">
        <v>203</v>
      </c>
      <c r="AG31" s="604" t="str">
        <f t="shared" si="6"/>
        <v/>
      </c>
      <c r="AH31" s="605" t="s">
        <v>204</v>
      </c>
      <c r="AI31" s="606" t="str">
        <f t="shared" si="7"/>
        <v/>
      </c>
      <c r="AJ31" s="189"/>
      <c r="AK31" s="628" t="str">
        <f t="shared" si="8"/>
        <v>○</v>
      </c>
      <c r="AL31" s="629" t="str">
        <f t="shared" si="9"/>
        <v/>
      </c>
      <c r="AM31" s="630"/>
      <c r="AN31" s="630"/>
      <c r="AO31" s="630"/>
      <c r="AP31" s="630"/>
      <c r="AQ31" s="630"/>
      <c r="AR31" s="630"/>
      <c r="AS31" s="630"/>
      <c r="AT31" s="630"/>
      <c r="AU31" s="631"/>
    </row>
    <row r="32" spans="1:47" ht="33" customHeight="1" thickBot="1">
      <c r="A32" s="589">
        <f t="shared" si="5"/>
        <v>21</v>
      </c>
      <c r="B32" s="590" t="str">
        <f>IF(①基本情報入力シート!C48="","",①基本情報入力シート!C48)</f>
        <v/>
      </c>
      <c r="C32" s="591" t="str">
        <f>IF(①基本情報入力シート!D48="","",①基本情報入力シート!D48)</f>
        <v/>
      </c>
      <c r="D32" s="592" t="str">
        <f>IF(①基本情報入力シート!E48="","",①基本情報入力シート!E48)</f>
        <v/>
      </c>
      <c r="E32" s="592" t="str">
        <f>IF(①基本情報入力シート!F48="","",①基本情報入力シート!F48)</f>
        <v/>
      </c>
      <c r="F32" s="592" t="str">
        <f>IF(①基本情報入力シート!G48="","",①基本情報入力シート!G48)</f>
        <v/>
      </c>
      <c r="G32" s="592" t="str">
        <f>IF(①基本情報入力シート!H48="","",①基本情報入力シート!H48)</f>
        <v/>
      </c>
      <c r="H32" s="592" t="str">
        <f>IF(①基本情報入力シート!I48="","",①基本情報入力シート!I48)</f>
        <v/>
      </c>
      <c r="I32" s="592" t="str">
        <f>IF(①基本情報入力シート!J48="","",①基本情報入力シート!J48)</f>
        <v/>
      </c>
      <c r="J32" s="592" t="str">
        <f>IF(①基本情報入力シート!K48="","",①基本情報入力シート!K48)</f>
        <v/>
      </c>
      <c r="K32" s="593" t="str">
        <f>IF(①基本情報入力シート!L48="","",①基本情報入力シート!L48)</f>
        <v/>
      </c>
      <c r="L32" s="594" t="str">
        <f>IF(①基本情報入力シート!M48="","",①基本情報入力シート!M48)</f>
        <v/>
      </c>
      <c r="M32" s="594" t="str">
        <f>IF(①基本情報入力シート!R48="","",①基本情報入力シート!R48)</f>
        <v/>
      </c>
      <c r="N32" s="594" t="str">
        <f>IF(①基本情報入力シート!W48="","",①基本情報入力シート!W48)</f>
        <v/>
      </c>
      <c r="O32" s="589" t="str">
        <f>IF(①基本情報入力シート!X48="","",①基本情報入力シート!X48)</f>
        <v/>
      </c>
      <c r="P32" s="595" t="str">
        <f>IF(①基本情報入力シート!Y48="","",①基本情報入力シート!Y48)</f>
        <v/>
      </c>
      <c r="Q32" s="596" t="str">
        <f>IF(①基本情報入力シート!Z48="","",①基本情報入力シート!Z48)</f>
        <v/>
      </c>
      <c r="R32" s="623" t="str">
        <f>IF(①基本情報入力シート!AA48="","",①基本情報入力シート!AA48)</f>
        <v/>
      </c>
      <c r="S32" s="624"/>
      <c r="T32" s="625"/>
      <c r="U32" s="626" t="str">
        <f>IF(P32="","",VLOOKUP(P32,【参考】数式用!$A$5:$I$38,MATCH(T32,【参考】数式用!$H$4:$I$4,0)+7,0))</f>
        <v/>
      </c>
      <c r="V32" s="834"/>
      <c r="W32" s="234" t="s">
        <v>199</v>
      </c>
      <c r="X32" s="627"/>
      <c r="Y32" s="231" t="s">
        <v>200</v>
      </c>
      <c r="Z32" s="627"/>
      <c r="AA32" s="383" t="s">
        <v>201</v>
      </c>
      <c r="AB32" s="627"/>
      <c r="AC32" s="231" t="s">
        <v>200</v>
      </c>
      <c r="AD32" s="627"/>
      <c r="AE32" s="231" t="s">
        <v>202</v>
      </c>
      <c r="AF32" s="603" t="s">
        <v>203</v>
      </c>
      <c r="AG32" s="604" t="str">
        <f t="shared" si="6"/>
        <v/>
      </c>
      <c r="AH32" s="605" t="s">
        <v>204</v>
      </c>
      <c r="AI32" s="606" t="str">
        <f t="shared" si="7"/>
        <v/>
      </c>
      <c r="AJ32" s="189"/>
      <c r="AK32" s="628" t="str">
        <f t="shared" si="8"/>
        <v>○</v>
      </c>
      <c r="AL32" s="629" t="str">
        <f t="shared" si="9"/>
        <v/>
      </c>
      <c r="AM32" s="630"/>
      <c r="AN32" s="630"/>
      <c r="AO32" s="630"/>
      <c r="AP32" s="630"/>
      <c r="AQ32" s="630"/>
      <c r="AR32" s="630"/>
      <c r="AS32" s="630"/>
      <c r="AT32" s="630"/>
      <c r="AU32" s="631"/>
    </row>
    <row r="33" spans="1:47" ht="33" customHeight="1" thickBot="1">
      <c r="A33" s="589">
        <f t="shared" si="5"/>
        <v>22</v>
      </c>
      <c r="B33" s="590" t="str">
        <f>IF(①基本情報入力シート!C49="","",①基本情報入力シート!C49)</f>
        <v/>
      </c>
      <c r="C33" s="591" t="str">
        <f>IF(①基本情報入力シート!D49="","",①基本情報入力シート!D49)</f>
        <v/>
      </c>
      <c r="D33" s="592" t="str">
        <f>IF(①基本情報入力シート!E49="","",①基本情報入力シート!E49)</f>
        <v/>
      </c>
      <c r="E33" s="592" t="str">
        <f>IF(①基本情報入力シート!F49="","",①基本情報入力シート!F49)</f>
        <v/>
      </c>
      <c r="F33" s="592" t="str">
        <f>IF(①基本情報入力シート!G49="","",①基本情報入力シート!G49)</f>
        <v/>
      </c>
      <c r="G33" s="592" t="str">
        <f>IF(①基本情報入力シート!H49="","",①基本情報入力シート!H49)</f>
        <v/>
      </c>
      <c r="H33" s="592" t="str">
        <f>IF(①基本情報入力シート!I49="","",①基本情報入力シート!I49)</f>
        <v/>
      </c>
      <c r="I33" s="592" t="str">
        <f>IF(①基本情報入力シート!J49="","",①基本情報入力シート!J49)</f>
        <v/>
      </c>
      <c r="J33" s="592" t="str">
        <f>IF(①基本情報入力シート!K49="","",①基本情報入力シート!K49)</f>
        <v/>
      </c>
      <c r="K33" s="593" t="str">
        <f>IF(①基本情報入力シート!L49="","",①基本情報入力シート!L49)</f>
        <v/>
      </c>
      <c r="L33" s="594" t="str">
        <f>IF(①基本情報入力シート!M49="","",①基本情報入力シート!M49)</f>
        <v/>
      </c>
      <c r="M33" s="594" t="str">
        <f>IF(①基本情報入力シート!R49="","",①基本情報入力シート!R49)</f>
        <v/>
      </c>
      <c r="N33" s="594" t="str">
        <f>IF(①基本情報入力シート!W49="","",①基本情報入力シート!W49)</f>
        <v/>
      </c>
      <c r="O33" s="589" t="str">
        <f>IF(①基本情報入力シート!X49="","",①基本情報入力シート!X49)</f>
        <v/>
      </c>
      <c r="P33" s="595" t="str">
        <f>IF(①基本情報入力シート!Y49="","",①基本情報入力シート!Y49)</f>
        <v/>
      </c>
      <c r="Q33" s="596" t="str">
        <f>IF(①基本情報入力シート!Z49="","",①基本情報入力シート!Z49)</f>
        <v/>
      </c>
      <c r="R33" s="623" t="str">
        <f>IF(①基本情報入力シート!AA49="","",①基本情報入力シート!AA49)</f>
        <v/>
      </c>
      <c r="S33" s="624"/>
      <c r="T33" s="625"/>
      <c r="U33" s="626" t="str">
        <f>IF(P33="","",VLOOKUP(P33,【参考】数式用!$A$5:$I$38,MATCH(T33,【参考】数式用!$H$4:$I$4,0)+7,0))</f>
        <v/>
      </c>
      <c r="V33" s="834"/>
      <c r="W33" s="234" t="s">
        <v>199</v>
      </c>
      <c r="X33" s="627"/>
      <c r="Y33" s="231" t="s">
        <v>200</v>
      </c>
      <c r="Z33" s="627"/>
      <c r="AA33" s="383" t="s">
        <v>201</v>
      </c>
      <c r="AB33" s="627"/>
      <c r="AC33" s="231" t="s">
        <v>200</v>
      </c>
      <c r="AD33" s="627"/>
      <c r="AE33" s="231" t="s">
        <v>202</v>
      </c>
      <c r="AF33" s="603" t="s">
        <v>203</v>
      </c>
      <c r="AG33" s="604" t="str">
        <f t="shared" si="6"/>
        <v/>
      </c>
      <c r="AH33" s="605" t="s">
        <v>204</v>
      </c>
      <c r="AI33" s="606" t="str">
        <f t="shared" si="7"/>
        <v/>
      </c>
      <c r="AJ33" s="189"/>
      <c r="AK33" s="628" t="str">
        <f t="shared" si="8"/>
        <v>○</v>
      </c>
      <c r="AL33" s="629" t="str">
        <f t="shared" si="9"/>
        <v/>
      </c>
      <c r="AM33" s="630"/>
      <c r="AN33" s="630"/>
      <c r="AO33" s="630"/>
      <c r="AP33" s="630"/>
      <c r="AQ33" s="630"/>
      <c r="AR33" s="630"/>
      <c r="AS33" s="630"/>
      <c r="AT33" s="630"/>
      <c r="AU33" s="631"/>
    </row>
    <row r="34" spans="1:47" ht="33" customHeight="1" thickBot="1">
      <c r="A34" s="589">
        <f t="shared" si="5"/>
        <v>23</v>
      </c>
      <c r="B34" s="590" t="str">
        <f>IF(①基本情報入力シート!C50="","",①基本情報入力シート!C50)</f>
        <v/>
      </c>
      <c r="C34" s="591" t="str">
        <f>IF(①基本情報入力シート!D50="","",①基本情報入力シート!D50)</f>
        <v/>
      </c>
      <c r="D34" s="592" t="str">
        <f>IF(①基本情報入力シート!E50="","",①基本情報入力シート!E50)</f>
        <v/>
      </c>
      <c r="E34" s="592" t="str">
        <f>IF(①基本情報入力シート!F50="","",①基本情報入力シート!F50)</f>
        <v/>
      </c>
      <c r="F34" s="592" t="str">
        <f>IF(①基本情報入力シート!G50="","",①基本情報入力シート!G50)</f>
        <v/>
      </c>
      <c r="G34" s="592" t="str">
        <f>IF(①基本情報入力シート!H50="","",①基本情報入力シート!H50)</f>
        <v/>
      </c>
      <c r="H34" s="592" t="str">
        <f>IF(①基本情報入力シート!I50="","",①基本情報入力シート!I50)</f>
        <v/>
      </c>
      <c r="I34" s="592" t="str">
        <f>IF(①基本情報入力シート!J50="","",①基本情報入力シート!J50)</f>
        <v/>
      </c>
      <c r="J34" s="592" t="str">
        <f>IF(①基本情報入力シート!K50="","",①基本情報入力シート!K50)</f>
        <v/>
      </c>
      <c r="K34" s="593" t="str">
        <f>IF(①基本情報入力シート!L50="","",①基本情報入力シート!L50)</f>
        <v/>
      </c>
      <c r="L34" s="594" t="str">
        <f>IF(①基本情報入力シート!M50="","",①基本情報入力シート!M50)</f>
        <v/>
      </c>
      <c r="M34" s="594" t="str">
        <f>IF(①基本情報入力シート!R50="","",①基本情報入力シート!R50)</f>
        <v/>
      </c>
      <c r="N34" s="594" t="str">
        <f>IF(①基本情報入力シート!W50="","",①基本情報入力シート!W50)</f>
        <v/>
      </c>
      <c r="O34" s="589" t="str">
        <f>IF(①基本情報入力シート!X50="","",①基本情報入力シート!X50)</f>
        <v/>
      </c>
      <c r="P34" s="595" t="str">
        <f>IF(①基本情報入力シート!Y50="","",①基本情報入力シート!Y50)</f>
        <v/>
      </c>
      <c r="Q34" s="596" t="str">
        <f>IF(①基本情報入力シート!Z50="","",①基本情報入力シート!Z50)</f>
        <v/>
      </c>
      <c r="R34" s="623" t="str">
        <f>IF(①基本情報入力シート!AA50="","",①基本情報入力シート!AA50)</f>
        <v/>
      </c>
      <c r="S34" s="624"/>
      <c r="T34" s="625"/>
      <c r="U34" s="626" t="str">
        <f>IF(P34="","",VLOOKUP(P34,【参考】数式用!$A$5:$I$38,MATCH(T34,【参考】数式用!$H$4:$I$4,0)+7,0))</f>
        <v/>
      </c>
      <c r="V34" s="834"/>
      <c r="W34" s="234" t="s">
        <v>199</v>
      </c>
      <c r="X34" s="627"/>
      <c r="Y34" s="231" t="s">
        <v>200</v>
      </c>
      <c r="Z34" s="627"/>
      <c r="AA34" s="383" t="s">
        <v>201</v>
      </c>
      <c r="AB34" s="627"/>
      <c r="AC34" s="231" t="s">
        <v>200</v>
      </c>
      <c r="AD34" s="627"/>
      <c r="AE34" s="231" t="s">
        <v>202</v>
      </c>
      <c r="AF34" s="603" t="s">
        <v>203</v>
      </c>
      <c r="AG34" s="604" t="str">
        <f t="shared" si="6"/>
        <v/>
      </c>
      <c r="AH34" s="605" t="s">
        <v>204</v>
      </c>
      <c r="AI34" s="606" t="str">
        <f t="shared" si="7"/>
        <v/>
      </c>
      <c r="AJ34" s="189"/>
      <c r="AK34" s="628" t="str">
        <f t="shared" si="8"/>
        <v>○</v>
      </c>
      <c r="AL34" s="629" t="str">
        <f t="shared" si="9"/>
        <v/>
      </c>
      <c r="AM34" s="630"/>
      <c r="AN34" s="630"/>
      <c r="AO34" s="630"/>
      <c r="AP34" s="630"/>
      <c r="AQ34" s="630"/>
      <c r="AR34" s="630"/>
      <c r="AS34" s="630"/>
      <c r="AT34" s="630"/>
      <c r="AU34" s="631"/>
    </row>
    <row r="35" spans="1:47" ht="33" customHeight="1" thickBot="1">
      <c r="A35" s="589">
        <f t="shared" si="5"/>
        <v>24</v>
      </c>
      <c r="B35" s="590" t="str">
        <f>IF(①基本情報入力シート!C51="","",①基本情報入力シート!C51)</f>
        <v/>
      </c>
      <c r="C35" s="591" t="str">
        <f>IF(①基本情報入力シート!D51="","",①基本情報入力シート!D51)</f>
        <v/>
      </c>
      <c r="D35" s="592" t="str">
        <f>IF(①基本情報入力シート!E51="","",①基本情報入力シート!E51)</f>
        <v/>
      </c>
      <c r="E35" s="592" t="str">
        <f>IF(①基本情報入力シート!F51="","",①基本情報入力シート!F51)</f>
        <v/>
      </c>
      <c r="F35" s="592" t="str">
        <f>IF(①基本情報入力シート!G51="","",①基本情報入力シート!G51)</f>
        <v/>
      </c>
      <c r="G35" s="592" t="str">
        <f>IF(①基本情報入力シート!H51="","",①基本情報入力シート!H51)</f>
        <v/>
      </c>
      <c r="H35" s="592" t="str">
        <f>IF(①基本情報入力シート!I51="","",①基本情報入力シート!I51)</f>
        <v/>
      </c>
      <c r="I35" s="592" t="str">
        <f>IF(①基本情報入力シート!J51="","",①基本情報入力シート!J51)</f>
        <v/>
      </c>
      <c r="J35" s="592" t="str">
        <f>IF(①基本情報入力シート!K51="","",①基本情報入力シート!K51)</f>
        <v/>
      </c>
      <c r="K35" s="593" t="str">
        <f>IF(①基本情報入力シート!L51="","",①基本情報入力シート!L51)</f>
        <v/>
      </c>
      <c r="L35" s="594" t="str">
        <f>IF(①基本情報入力シート!M51="","",①基本情報入力シート!M51)</f>
        <v/>
      </c>
      <c r="M35" s="594" t="str">
        <f>IF(①基本情報入力シート!R51="","",①基本情報入力シート!R51)</f>
        <v/>
      </c>
      <c r="N35" s="594" t="str">
        <f>IF(①基本情報入力シート!W51="","",①基本情報入力シート!W51)</f>
        <v/>
      </c>
      <c r="O35" s="589" t="str">
        <f>IF(①基本情報入力シート!X51="","",①基本情報入力シート!X51)</f>
        <v/>
      </c>
      <c r="P35" s="595" t="str">
        <f>IF(①基本情報入力シート!Y51="","",①基本情報入力シート!Y51)</f>
        <v/>
      </c>
      <c r="Q35" s="596" t="str">
        <f>IF(①基本情報入力シート!Z51="","",①基本情報入力シート!Z51)</f>
        <v/>
      </c>
      <c r="R35" s="623" t="str">
        <f>IF(①基本情報入力シート!AA51="","",①基本情報入力シート!AA51)</f>
        <v/>
      </c>
      <c r="S35" s="624"/>
      <c r="T35" s="625"/>
      <c r="U35" s="626" t="str">
        <f>IF(P35="","",VLOOKUP(P35,【参考】数式用!$A$5:$I$38,MATCH(T35,【参考】数式用!$H$4:$I$4,0)+7,0))</f>
        <v/>
      </c>
      <c r="V35" s="834"/>
      <c r="W35" s="234" t="s">
        <v>199</v>
      </c>
      <c r="X35" s="627"/>
      <c r="Y35" s="231" t="s">
        <v>200</v>
      </c>
      <c r="Z35" s="627"/>
      <c r="AA35" s="383" t="s">
        <v>201</v>
      </c>
      <c r="AB35" s="627"/>
      <c r="AC35" s="231" t="s">
        <v>200</v>
      </c>
      <c r="AD35" s="627"/>
      <c r="AE35" s="231" t="s">
        <v>202</v>
      </c>
      <c r="AF35" s="603" t="s">
        <v>203</v>
      </c>
      <c r="AG35" s="604" t="str">
        <f t="shared" si="6"/>
        <v/>
      </c>
      <c r="AH35" s="605" t="s">
        <v>204</v>
      </c>
      <c r="AI35" s="606" t="str">
        <f t="shared" si="7"/>
        <v/>
      </c>
      <c r="AJ35" s="189"/>
      <c r="AK35" s="628" t="str">
        <f t="shared" si="8"/>
        <v>○</v>
      </c>
      <c r="AL35" s="629" t="str">
        <f t="shared" si="9"/>
        <v/>
      </c>
      <c r="AM35" s="630"/>
      <c r="AN35" s="630"/>
      <c r="AO35" s="630"/>
      <c r="AP35" s="630"/>
      <c r="AQ35" s="630"/>
      <c r="AR35" s="630"/>
      <c r="AS35" s="630"/>
      <c r="AT35" s="630"/>
      <c r="AU35" s="631"/>
    </row>
    <row r="36" spans="1:47" ht="33" customHeight="1" thickBot="1">
      <c r="A36" s="589">
        <f t="shared" si="5"/>
        <v>25</v>
      </c>
      <c r="B36" s="590" t="str">
        <f>IF(①基本情報入力シート!C52="","",①基本情報入力シート!C52)</f>
        <v/>
      </c>
      <c r="C36" s="591" t="str">
        <f>IF(①基本情報入力シート!D52="","",①基本情報入力シート!D52)</f>
        <v/>
      </c>
      <c r="D36" s="592" t="str">
        <f>IF(①基本情報入力シート!E52="","",①基本情報入力シート!E52)</f>
        <v/>
      </c>
      <c r="E36" s="592" t="str">
        <f>IF(①基本情報入力シート!F52="","",①基本情報入力シート!F52)</f>
        <v/>
      </c>
      <c r="F36" s="592" t="str">
        <f>IF(①基本情報入力シート!G52="","",①基本情報入力シート!G52)</f>
        <v/>
      </c>
      <c r="G36" s="592" t="str">
        <f>IF(①基本情報入力シート!H52="","",①基本情報入力シート!H52)</f>
        <v/>
      </c>
      <c r="H36" s="592" t="str">
        <f>IF(①基本情報入力シート!I52="","",①基本情報入力シート!I52)</f>
        <v/>
      </c>
      <c r="I36" s="592" t="str">
        <f>IF(①基本情報入力シート!J52="","",①基本情報入力シート!J52)</f>
        <v/>
      </c>
      <c r="J36" s="592" t="str">
        <f>IF(①基本情報入力シート!K52="","",①基本情報入力シート!K52)</f>
        <v/>
      </c>
      <c r="K36" s="593" t="str">
        <f>IF(①基本情報入力シート!L52="","",①基本情報入力シート!L52)</f>
        <v/>
      </c>
      <c r="L36" s="594" t="str">
        <f>IF(①基本情報入力シート!M52="","",①基本情報入力シート!M52)</f>
        <v/>
      </c>
      <c r="M36" s="594" t="str">
        <f>IF(①基本情報入力シート!R52="","",①基本情報入力シート!R52)</f>
        <v/>
      </c>
      <c r="N36" s="594" t="str">
        <f>IF(①基本情報入力シート!W52="","",①基本情報入力シート!W52)</f>
        <v/>
      </c>
      <c r="O36" s="589" t="str">
        <f>IF(①基本情報入力シート!X52="","",①基本情報入力シート!X52)</f>
        <v/>
      </c>
      <c r="P36" s="595" t="str">
        <f>IF(①基本情報入力シート!Y52="","",①基本情報入力シート!Y52)</f>
        <v/>
      </c>
      <c r="Q36" s="596" t="str">
        <f>IF(①基本情報入力シート!Z52="","",①基本情報入力シート!Z52)</f>
        <v/>
      </c>
      <c r="R36" s="623" t="str">
        <f>IF(①基本情報入力シート!AA52="","",①基本情報入力シート!AA52)</f>
        <v/>
      </c>
      <c r="S36" s="624"/>
      <c r="T36" s="625"/>
      <c r="U36" s="626" t="str">
        <f>IF(P36="","",VLOOKUP(P36,【参考】数式用!$A$5:$I$38,MATCH(T36,【参考】数式用!$H$4:$I$4,0)+7,0))</f>
        <v/>
      </c>
      <c r="V36" s="834"/>
      <c r="W36" s="234" t="s">
        <v>199</v>
      </c>
      <c r="X36" s="627"/>
      <c r="Y36" s="231" t="s">
        <v>200</v>
      </c>
      <c r="Z36" s="627"/>
      <c r="AA36" s="383" t="s">
        <v>201</v>
      </c>
      <c r="AB36" s="627"/>
      <c r="AC36" s="231" t="s">
        <v>200</v>
      </c>
      <c r="AD36" s="627"/>
      <c r="AE36" s="231" t="s">
        <v>202</v>
      </c>
      <c r="AF36" s="603" t="s">
        <v>203</v>
      </c>
      <c r="AG36" s="604" t="str">
        <f t="shared" si="6"/>
        <v/>
      </c>
      <c r="AH36" s="605" t="s">
        <v>204</v>
      </c>
      <c r="AI36" s="606" t="str">
        <f t="shared" si="7"/>
        <v/>
      </c>
      <c r="AJ36" s="189"/>
      <c r="AK36" s="628" t="str">
        <f t="shared" si="8"/>
        <v>○</v>
      </c>
      <c r="AL36" s="629" t="str">
        <f t="shared" si="9"/>
        <v/>
      </c>
      <c r="AM36" s="630"/>
      <c r="AN36" s="630"/>
      <c r="AO36" s="630"/>
      <c r="AP36" s="630"/>
      <c r="AQ36" s="630"/>
      <c r="AR36" s="630"/>
      <c r="AS36" s="630"/>
      <c r="AT36" s="630"/>
      <c r="AU36" s="631"/>
    </row>
    <row r="37" spans="1:47" ht="33" customHeight="1" thickBot="1">
      <c r="A37" s="589">
        <f t="shared" si="5"/>
        <v>26</v>
      </c>
      <c r="B37" s="590" t="str">
        <f>IF(①基本情報入力シート!C53="","",①基本情報入力シート!C53)</f>
        <v/>
      </c>
      <c r="C37" s="591" t="str">
        <f>IF(①基本情報入力シート!D53="","",①基本情報入力シート!D53)</f>
        <v/>
      </c>
      <c r="D37" s="592" t="str">
        <f>IF(①基本情報入力シート!E53="","",①基本情報入力シート!E53)</f>
        <v/>
      </c>
      <c r="E37" s="592" t="str">
        <f>IF(①基本情報入力シート!F53="","",①基本情報入力シート!F53)</f>
        <v/>
      </c>
      <c r="F37" s="592" t="str">
        <f>IF(①基本情報入力シート!G53="","",①基本情報入力シート!G53)</f>
        <v/>
      </c>
      <c r="G37" s="592" t="str">
        <f>IF(①基本情報入力シート!H53="","",①基本情報入力シート!H53)</f>
        <v/>
      </c>
      <c r="H37" s="592" t="str">
        <f>IF(①基本情報入力シート!I53="","",①基本情報入力シート!I53)</f>
        <v/>
      </c>
      <c r="I37" s="592" t="str">
        <f>IF(①基本情報入力シート!J53="","",①基本情報入力シート!J53)</f>
        <v/>
      </c>
      <c r="J37" s="592" t="str">
        <f>IF(①基本情報入力シート!K53="","",①基本情報入力シート!K53)</f>
        <v/>
      </c>
      <c r="K37" s="593" t="str">
        <f>IF(①基本情報入力シート!L53="","",①基本情報入力シート!L53)</f>
        <v/>
      </c>
      <c r="L37" s="594" t="str">
        <f>IF(①基本情報入力シート!M53="","",①基本情報入力シート!M53)</f>
        <v/>
      </c>
      <c r="M37" s="594" t="str">
        <f>IF(①基本情報入力シート!R53="","",①基本情報入力シート!R53)</f>
        <v/>
      </c>
      <c r="N37" s="594" t="str">
        <f>IF(①基本情報入力シート!W53="","",①基本情報入力シート!W53)</f>
        <v/>
      </c>
      <c r="O37" s="589" t="str">
        <f>IF(①基本情報入力シート!X53="","",①基本情報入力シート!X53)</f>
        <v/>
      </c>
      <c r="P37" s="595" t="str">
        <f>IF(①基本情報入力シート!Y53="","",①基本情報入力シート!Y53)</f>
        <v/>
      </c>
      <c r="Q37" s="596" t="str">
        <f>IF(①基本情報入力シート!Z53="","",①基本情報入力シート!Z53)</f>
        <v/>
      </c>
      <c r="R37" s="623" t="str">
        <f>IF(①基本情報入力シート!AA53="","",①基本情報入力シート!AA53)</f>
        <v/>
      </c>
      <c r="S37" s="624"/>
      <c r="T37" s="625"/>
      <c r="U37" s="626" t="str">
        <f>IF(P37="","",VLOOKUP(P37,【参考】数式用!$A$5:$I$38,MATCH(T37,【参考】数式用!$H$4:$I$4,0)+7,0))</f>
        <v/>
      </c>
      <c r="V37" s="834"/>
      <c r="W37" s="234" t="s">
        <v>199</v>
      </c>
      <c r="X37" s="627"/>
      <c r="Y37" s="231" t="s">
        <v>200</v>
      </c>
      <c r="Z37" s="627"/>
      <c r="AA37" s="383" t="s">
        <v>201</v>
      </c>
      <c r="AB37" s="627"/>
      <c r="AC37" s="231" t="s">
        <v>200</v>
      </c>
      <c r="AD37" s="627"/>
      <c r="AE37" s="231" t="s">
        <v>202</v>
      </c>
      <c r="AF37" s="603" t="s">
        <v>203</v>
      </c>
      <c r="AG37" s="604" t="str">
        <f t="shared" si="6"/>
        <v/>
      </c>
      <c r="AH37" s="605" t="s">
        <v>204</v>
      </c>
      <c r="AI37" s="606" t="str">
        <f t="shared" si="7"/>
        <v/>
      </c>
      <c r="AJ37" s="189"/>
      <c r="AK37" s="628" t="str">
        <f t="shared" si="8"/>
        <v>○</v>
      </c>
      <c r="AL37" s="629" t="str">
        <f t="shared" si="9"/>
        <v/>
      </c>
      <c r="AM37" s="630"/>
      <c r="AN37" s="630"/>
      <c r="AO37" s="630"/>
      <c r="AP37" s="630"/>
      <c r="AQ37" s="630"/>
      <c r="AR37" s="630"/>
      <c r="AS37" s="630"/>
      <c r="AT37" s="630"/>
      <c r="AU37" s="631"/>
    </row>
    <row r="38" spans="1:47" ht="33" customHeight="1" thickBot="1">
      <c r="A38" s="589">
        <f t="shared" si="5"/>
        <v>27</v>
      </c>
      <c r="B38" s="590" t="str">
        <f>IF(①基本情報入力シート!C54="","",①基本情報入力シート!C54)</f>
        <v/>
      </c>
      <c r="C38" s="591" t="str">
        <f>IF(①基本情報入力シート!D54="","",①基本情報入力シート!D54)</f>
        <v/>
      </c>
      <c r="D38" s="592" t="str">
        <f>IF(①基本情報入力シート!E54="","",①基本情報入力シート!E54)</f>
        <v/>
      </c>
      <c r="E38" s="592" t="str">
        <f>IF(①基本情報入力シート!F54="","",①基本情報入力シート!F54)</f>
        <v/>
      </c>
      <c r="F38" s="592" t="str">
        <f>IF(①基本情報入力シート!G54="","",①基本情報入力シート!G54)</f>
        <v/>
      </c>
      <c r="G38" s="592" t="str">
        <f>IF(①基本情報入力シート!H54="","",①基本情報入力シート!H54)</f>
        <v/>
      </c>
      <c r="H38" s="592" t="str">
        <f>IF(①基本情報入力シート!I54="","",①基本情報入力シート!I54)</f>
        <v/>
      </c>
      <c r="I38" s="592" t="str">
        <f>IF(①基本情報入力シート!J54="","",①基本情報入力シート!J54)</f>
        <v/>
      </c>
      <c r="J38" s="592" t="str">
        <f>IF(①基本情報入力シート!K54="","",①基本情報入力シート!K54)</f>
        <v/>
      </c>
      <c r="K38" s="593" t="str">
        <f>IF(①基本情報入力シート!L54="","",①基本情報入力シート!L54)</f>
        <v/>
      </c>
      <c r="L38" s="594" t="str">
        <f>IF(①基本情報入力シート!M54="","",①基本情報入力シート!M54)</f>
        <v/>
      </c>
      <c r="M38" s="594" t="str">
        <f>IF(①基本情報入力シート!R54="","",①基本情報入力シート!R54)</f>
        <v/>
      </c>
      <c r="N38" s="594" t="str">
        <f>IF(①基本情報入力シート!W54="","",①基本情報入力シート!W54)</f>
        <v/>
      </c>
      <c r="O38" s="589" t="str">
        <f>IF(①基本情報入力シート!X54="","",①基本情報入力シート!X54)</f>
        <v/>
      </c>
      <c r="P38" s="595" t="str">
        <f>IF(①基本情報入力シート!Y54="","",①基本情報入力シート!Y54)</f>
        <v/>
      </c>
      <c r="Q38" s="596" t="str">
        <f>IF(①基本情報入力シート!Z54="","",①基本情報入力シート!Z54)</f>
        <v/>
      </c>
      <c r="R38" s="623" t="str">
        <f>IF(①基本情報入力シート!AA54="","",①基本情報入力シート!AA54)</f>
        <v/>
      </c>
      <c r="S38" s="624"/>
      <c r="T38" s="625"/>
      <c r="U38" s="626" t="str">
        <f>IF(P38="","",VLOOKUP(P38,【参考】数式用!$A$5:$I$38,MATCH(T38,【参考】数式用!$H$4:$I$4,0)+7,0))</f>
        <v/>
      </c>
      <c r="V38" s="834"/>
      <c r="W38" s="234" t="s">
        <v>199</v>
      </c>
      <c r="X38" s="627"/>
      <c r="Y38" s="231" t="s">
        <v>200</v>
      </c>
      <c r="Z38" s="627"/>
      <c r="AA38" s="383" t="s">
        <v>201</v>
      </c>
      <c r="AB38" s="627"/>
      <c r="AC38" s="231" t="s">
        <v>200</v>
      </c>
      <c r="AD38" s="627"/>
      <c r="AE38" s="231" t="s">
        <v>202</v>
      </c>
      <c r="AF38" s="603" t="s">
        <v>203</v>
      </c>
      <c r="AG38" s="604" t="str">
        <f t="shared" si="6"/>
        <v/>
      </c>
      <c r="AH38" s="605" t="s">
        <v>204</v>
      </c>
      <c r="AI38" s="606" t="str">
        <f t="shared" si="7"/>
        <v/>
      </c>
      <c r="AJ38" s="189"/>
      <c r="AK38" s="628" t="str">
        <f t="shared" si="8"/>
        <v>○</v>
      </c>
      <c r="AL38" s="629" t="str">
        <f t="shared" si="9"/>
        <v/>
      </c>
      <c r="AM38" s="630"/>
      <c r="AN38" s="630"/>
      <c r="AO38" s="630"/>
      <c r="AP38" s="630"/>
      <c r="AQ38" s="630"/>
      <c r="AR38" s="630"/>
      <c r="AS38" s="630"/>
      <c r="AT38" s="630"/>
      <c r="AU38" s="631"/>
    </row>
    <row r="39" spans="1:47" ht="33" customHeight="1" thickBot="1">
      <c r="A39" s="589">
        <f t="shared" si="5"/>
        <v>28</v>
      </c>
      <c r="B39" s="590" t="str">
        <f>IF(①基本情報入力シート!C55="","",①基本情報入力シート!C55)</f>
        <v/>
      </c>
      <c r="C39" s="591" t="str">
        <f>IF(①基本情報入力シート!D55="","",①基本情報入力シート!D55)</f>
        <v/>
      </c>
      <c r="D39" s="592" t="str">
        <f>IF(①基本情報入力シート!E55="","",①基本情報入力シート!E55)</f>
        <v/>
      </c>
      <c r="E39" s="592" t="str">
        <f>IF(①基本情報入力シート!F55="","",①基本情報入力シート!F55)</f>
        <v/>
      </c>
      <c r="F39" s="592" t="str">
        <f>IF(①基本情報入力シート!G55="","",①基本情報入力シート!G55)</f>
        <v/>
      </c>
      <c r="G39" s="592" t="str">
        <f>IF(①基本情報入力シート!H55="","",①基本情報入力シート!H55)</f>
        <v/>
      </c>
      <c r="H39" s="592" t="str">
        <f>IF(①基本情報入力シート!I55="","",①基本情報入力シート!I55)</f>
        <v/>
      </c>
      <c r="I39" s="592" t="str">
        <f>IF(①基本情報入力シート!J55="","",①基本情報入力シート!J55)</f>
        <v/>
      </c>
      <c r="J39" s="592" t="str">
        <f>IF(①基本情報入力シート!K55="","",①基本情報入力シート!K55)</f>
        <v/>
      </c>
      <c r="K39" s="593" t="str">
        <f>IF(①基本情報入力シート!L55="","",①基本情報入力シート!L55)</f>
        <v/>
      </c>
      <c r="L39" s="594" t="str">
        <f>IF(①基本情報入力シート!M55="","",①基本情報入力シート!M55)</f>
        <v/>
      </c>
      <c r="M39" s="594" t="str">
        <f>IF(①基本情報入力シート!R55="","",①基本情報入力シート!R55)</f>
        <v/>
      </c>
      <c r="N39" s="594" t="str">
        <f>IF(①基本情報入力シート!W55="","",①基本情報入力シート!W55)</f>
        <v/>
      </c>
      <c r="O39" s="589" t="str">
        <f>IF(①基本情報入力シート!X55="","",①基本情報入力シート!X55)</f>
        <v/>
      </c>
      <c r="P39" s="595" t="str">
        <f>IF(①基本情報入力シート!Y55="","",①基本情報入力シート!Y55)</f>
        <v/>
      </c>
      <c r="Q39" s="596" t="str">
        <f>IF(①基本情報入力シート!Z55="","",①基本情報入力シート!Z55)</f>
        <v/>
      </c>
      <c r="R39" s="623" t="str">
        <f>IF(①基本情報入力シート!AA55="","",①基本情報入力シート!AA55)</f>
        <v/>
      </c>
      <c r="S39" s="624"/>
      <c r="T39" s="625"/>
      <c r="U39" s="626" t="str">
        <f>IF(P39="","",VLOOKUP(P39,【参考】数式用!$A$5:$I$38,MATCH(T39,【参考】数式用!$H$4:$I$4,0)+7,0))</f>
        <v/>
      </c>
      <c r="V39" s="834"/>
      <c r="W39" s="234" t="s">
        <v>199</v>
      </c>
      <c r="X39" s="627"/>
      <c r="Y39" s="231" t="s">
        <v>200</v>
      </c>
      <c r="Z39" s="627"/>
      <c r="AA39" s="383" t="s">
        <v>201</v>
      </c>
      <c r="AB39" s="627"/>
      <c r="AC39" s="231" t="s">
        <v>200</v>
      </c>
      <c r="AD39" s="627"/>
      <c r="AE39" s="231" t="s">
        <v>202</v>
      </c>
      <c r="AF39" s="603" t="s">
        <v>203</v>
      </c>
      <c r="AG39" s="604" t="str">
        <f t="shared" si="6"/>
        <v/>
      </c>
      <c r="AH39" s="605" t="s">
        <v>204</v>
      </c>
      <c r="AI39" s="606" t="str">
        <f t="shared" si="7"/>
        <v/>
      </c>
      <c r="AJ39" s="189"/>
      <c r="AK39" s="628" t="str">
        <f t="shared" si="8"/>
        <v>○</v>
      </c>
      <c r="AL39" s="629" t="str">
        <f t="shared" si="9"/>
        <v/>
      </c>
      <c r="AM39" s="630"/>
      <c r="AN39" s="630"/>
      <c r="AO39" s="630"/>
      <c r="AP39" s="630"/>
      <c r="AQ39" s="630"/>
      <c r="AR39" s="630"/>
      <c r="AS39" s="630"/>
      <c r="AT39" s="630"/>
      <c r="AU39" s="631"/>
    </row>
    <row r="40" spans="1:47" ht="33" customHeight="1" thickBot="1">
      <c r="A40" s="589">
        <f t="shared" si="5"/>
        <v>29</v>
      </c>
      <c r="B40" s="590" t="str">
        <f>IF(①基本情報入力シート!C56="","",①基本情報入力シート!C56)</f>
        <v/>
      </c>
      <c r="C40" s="591" t="str">
        <f>IF(①基本情報入力シート!D56="","",①基本情報入力シート!D56)</f>
        <v/>
      </c>
      <c r="D40" s="592" t="str">
        <f>IF(①基本情報入力シート!E56="","",①基本情報入力シート!E56)</f>
        <v/>
      </c>
      <c r="E40" s="592" t="str">
        <f>IF(①基本情報入力シート!F56="","",①基本情報入力シート!F56)</f>
        <v/>
      </c>
      <c r="F40" s="592" t="str">
        <f>IF(①基本情報入力シート!G56="","",①基本情報入力シート!G56)</f>
        <v/>
      </c>
      <c r="G40" s="592" t="str">
        <f>IF(①基本情報入力シート!H56="","",①基本情報入力シート!H56)</f>
        <v/>
      </c>
      <c r="H40" s="592" t="str">
        <f>IF(①基本情報入力シート!I56="","",①基本情報入力シート!I56)</f>
        <v/>
      </c>
      <c r="I40" s="592" t="str">
        <f>IF(①基本情報入力シート!J56="","",①基本情報入力シート!J56)</f>
        <v/>
      </c>
      <c r="J40" s="592" t="str">
        <f>IF(①基本情報入力シート!K56="","",①基本情報入力シート!K56)</f>
        <v/>
      </c>
      <c r="K40" s="593" t="str">
        <f>IF(①基本情報入力シート!L56="","",①基本情報入力シート!L56)</f>
        <v/>
      </c>
      <c r="L40" s="594" t="str">
        <f>IF(①基本情報入力シート!M56="","",①基本情報入力シート!M56)</f>
        <v/>
      </c>
      <c r="M40" s="594" t="str">
        <f>IF(①基本情報入力シート!R56="","",①基本情報入力シート!R56)</f>
        <v/>
      </c>
      <c r="N40" s="594" t="str">
        <f>IF(①基本情報入力シート!W56="","",①基本情報入力シート!W56)</f>
        <v/>
      </c>
      <c r="O40" s="589" t="str">
        <f>IF(①基本情報入力シート!X56="","",①基本情報入力シート!X56)</f>
        <v/>
      </c>
      <c r="P40" s="595" t="str">
        <f>IF(①基本情報入力シート!Y56="","",①基本情報入力シート!Y56)</f>
        <v/>
      </c>
      <c r="Q40" s="596" t="str">
        <f>IF(①基本情報入力シート!Z56="","",①基本情報入力シート!Z56)</f>
        <v/>
      </c>
      <c r="R40" s="623" t="str">
        <f>IF(①基本情報入力シート!AA56="","",①基本情報入力シート!AA56)</f>
        <v/>
      </c>
      <c r="S40" s="624"/>
      <c r="T40" s="625"/>
      <c r="U40" s="626" t="str">
        <f>IF(P40="","",VLOOKUP(P40,【参考】数式用!$A$5:$I$38,MATCH(T40,【参考】数式用!$H$4:$I$4,0)+7,0))</f>
        <v/>
      </c>
      <c r="V40" s="834"/>
      <c r="W40" s="234" t="s">
        <v>199</v>
      </c>
      <c r="X40" s="627"/>
      <c r="Y40" s="231" t="s">
        <v>200</v>
      </c>
      <c r="Z40" s="627"/>
      <c r="AA40" s="383" t="s">
        <v>201</v>
      </c>
      <c r="AB40" s="627"/>
      <c r="AC40" s="231" t="s">
        <v>200</v>
      </c>
      <c r="AD40" s="627"/>
      <c r="AE40" s="231" t="s">
        <v>202</v>
      </c>
      <c r="AF40" s="603" t="s">
        <v>203</v>
      </c>
      <c r="AG40" s="604" t="str">
        <f t="shared" si="6"/>
        <v/>
      </c>
      <c r="AH40" s="605" t="s">
        <v>204</v>
      </c>
      <c r="AI40" s="606" t="str">
        <f t="shared" si="7"/>
        <v/>
      </c>
      <c r="AJ40" s="189"/>
      <c r="AK40" s="628" t="str">
        <f t="shared" si="8"/>
        <v>○</v>
      </c>
      <c r="AL40" s="629" t="str">
        <f t="shared" si="9"/>
        <v/>
      </c>
      <c r="AM40" s="630"/>
      <c r="AN40" s="630"/>
      <c r="AO40" s="630"/>
      <c r="AP40" s="630"/>
      <c r="AQ40" s="630"/>
      <c r="AR40" s="630"/>
      <c r="AS40" s="630"/>
      <c r="AT40" s="630"/>
      <c r="AU40" s="631"/>
    </row>
    <row r="41" spans="1:47" ht="33" customHeight="1" thickBot="1">
      <c r="A41" s="589">
        <f t="shared" si="5"/>
        <v>30</v>
      </c>
      <c r="B41" s="590" t="str">
        <f>IF(①基本情報入力シート!C57="","",①基本情報入力シート!C57)</f>
        <v/>
      </c>
      <c r="C41" s="591" t="str">
        <f>IF(①基本情報入力シート!D57="","",①基本情報入力シート!D57)</f>
        <v/>
      </c>
      <c r="D41" s="592" t="str">
        <f>IF(①基本情報入力シート!E57="","",①基本情報入力シート!E57)</f>
        <v/>
      </c>
      <c r="E41" s="592" t="str">
        <f>IF(①基本情報入力シート!F57="","",①基本情報入力シート!F57)</f>
        <v/>
      </c>
      <c r="F41" s="592" t="str">
        <f>IF(①基本情報入力シート!G57="","",①基本情報入力シート!G57)</f>
        <v/>
      </c>
      <c r="G41" s="592" t="str">
        <f>IF(①基本情報入力シート!H57="","",①基本情報入力シート!H57)</f>
        <v/>
      </c>
      <c r="H41" s="592" t="str">
        <f>IF(①基本情報入力シート!I57="","",①基本情報入力シート!I57)</f>
        <v/>
      </c>
      <c r="I41" s="592" t="str">
        <f>IF(①基本情報入力シート!J57="","",①基本情報入力シート!J57)</f>
        <v/>
      </c>
      <c r="J41" s="592" t="str">
        <f>IF(①基本情報入力シート!K57="","",①基本情報入力シート!K57)</f>
        <v/>
      </c>
      <c r="K41" s="593" t="str">
        <f>IF(①基本情報入力シート!L57="","",①基本情報入力シート!L57)</f>
        <v/>
      </c>
      <c r="L41" s="594" t="str">
        <f>IF(①基本情報入力シート!M57="","",①基本情報入力シート!M57)</f>
        <v/>
      </c>
      <c r="M41" s="594" t="str">
        <f>IF(①基本情報入力シート!R57="","",①基本情報入力シート!R57)</f>
        <v/>
      </c>
      <c r="N41" s="594" t="str">
        <f>IF(①基本情報入力シート!W57="","",①基本情報入力シート!W57)</f>
        <v/>
      </c>
      <c r="O41" s="589" t="str">
        <f>IF(①基本情報入力シート!X57="","",①基本情報入力シート!X57)</f>
        <v/>
      </c>
      <c r="P41" s="595" t="str">
        <f>IF(①基本情報入力シート!Y57="","",①基本情報入力シート!Y57)</f>
        <v/>
      </c>
      <c r="Q41" s="596" t="str">
        <f>IF(①基本情報入力シート!Z57="","",①基本情報入力シート!Z57)</f>
        <v/>
      </c>
      <c r="R41" s="623" t="str">
        <f>IF(①基本情報入力シート!AA57="","",①基本情報入力シート!AA57)</f>
        <v/>
      </c>
      <c r="S41" s="624"/>
      <c r="T41" s="625"/>
      <c r="U41" s="626" t="str">
        <f>IF(P41="","",VLOOKUP(P41,【参考】数式用!$A$5:$I$38,MATCH(T41,【参考】数式用!$H$4:$I$4,0)+7,0))</f>
        <v/>
      </c>
      <c r="V41" s="834"/>
      <c r="W41" s="234" t="s">
        <v>199</v>
      </c>
      <c r="X41" s="627"/>
      <c r="Y41" s="231" t="s">
        <v>200</v>
      </c>
      <c r="Z41" s="627"/>
      <c r="AA41" s="383" t="s">
        <v>201</v>
      </c>
      <c r="AB41" s="627"/>
      <c r="AC41" s="231" t="s">
        <v>200</v>
      </c>
      <c r="AD41" s="627"/>
      <c r="AE41" s="231" t="s">
        <v>202</v>
      </c>
      <c r="AF41" s="603" t="s">
        <v>203</v>
      </c>
      <c r="AG41" s="604" t="str">
        <f t="shared" si="6"/>
        <v/>
      </c>
      <c r="AH41" s="605" t="s">
        <v>204</v>
      </c>
      <c r="AI41" s="606" t="str">
        <f t="shared" si="7"/>
        <v/>
      </c>
      <c r="AJ41" s="189"/>
      <c r="AK41" s="628" t="str">
        <f t="shared" si="8"/>
        <v>○</v>
      </c>
      <c r="AL41" s="629" t="str">
        <f t="shared" si="9"/>
        <v/>
      </c>
      <c r="AM41" s="630"/>
      <c r="AN41" s="630"/>
      <c r="AO41" s="630"/>
      <c r="AP41" s="630"/>
      <c r="AQ41" s="630"/>
      <c r="AR41" s="630"/>
      <c r="AS41" s="630"/>
      <c r="AT41" s="630"/>
      <c r="AU41" s="631"/>
    </row>
    <row r="42" spans="1:47" ht="33" customHeight="1" thickBot="1">
      <c r="A42" s="589">
        <f t="shared" si="5"/>
        <v>31</v>
      </c>
      <c r="B42" s="590" t="str">
        <f>IF(①基本情報入力シート!C58="","",①基本情報入力シート!C58)</f>
        <v/>
      </c>
      <c r="C42" s="591" t="str">
        <f>IF(①基本情報入力シート!D58="","",①基本情報入力シート!D58)</f>
        <v/>
      </c>
      <c r="D42" s="592" t="str">
        <f>IF(①基本情報入力シート!E58="","",①基本情報入力シート!E58)</f>
        <v/>
      </c>
      <c r="E42" s="592" t="str">
        <f>IF(①基本情報入力シート!F58="","",①基本情報入力シート!F58)</f>
        <v/>
      </c>
      <c r="F42" s="592" t="str">
        <f>IF(①基本情報入力シート!G58="","",①基本情報入力シート!G58)</f>
        <v/>
      </c>
      <c r="G42" s="592" t="str">
        <f>IF(①基本情報入力シート!H58="","",①基本情報入力シート!H58)</f>
        <v/>
      </c>
      <c r="H42" s="592" t="str">
        <f>IF(①基本情報入力シート!I58="","",①基本情報入力シート!I58)</f>
        <v/>
      </c>
      <c r="I42" s="592" t="str">
        <f>IF(①基本情報入力シート!J58="","",①基本情報入力シート!J58)</f>
        <v/>
      </c>
      <c r="J42" s="592" t="str">
        <f>IF(①基本情報入力シート!K58="","",①基本情報入力シート!K58)</f>
        <v/>
      </c>
      <c r="K42" s="593" t="str">
        <f>IF(①基本情報入力シート!L58="","",①基本情報入力シート!L58)</f>
        <v/>
      </c>
      <c r="L42" s="594" t="str">
        <f>IF(①基本情報入力シート!M58="","",①基本情報入力シート!M58)</f>
        <v/>
      </c>
      <c r="M42" s="594" t="str">
        <f>IF(①基本情報入力シート!R58="","",①基本情報入力シート!R58)</f>
        <v/>
      </c>
      <c r="N42" s="594" t="str">
        <f>IF(①基本情報入力シート!W58="","",①基本情報入力シート!W58)</f>
        <v/>
      </c>
      <c r="O42" s="589" t="str">
        <f>IF(①基本情報入力シート!X58="","",①基本情報入力シート!X58)</f>
        <v/>
      </c>
      <c r="P42" s="595" t="str">
        <f>IF(①基本情報入力シート!Y58="","",①基本情報入力シート!Y58)</f>
        <v/>
      </c>
      <c r="Q42" s="596" t="str">
        <f>IF(①基本情報入力シート!Z58="","",①基本情報入力シート!Z58)</f>
        <v/>
      </c>
      <c r="R42" s="623" t="str">
        <f>IF(①基本情報入力シート!AA58="","",①基本情報入力シート!AA58)</f>
        <v/>
      </c>
      <c r="S42" s="624"/>
      <c r="T42" s="625"/>
      <c r="U42" s="626" t="str">
        <f>IF(P42="","",VLOOKUP(P42,【参考】数式用!$A$5:$I$38,MATCH(T42,【参考】数式用!$H$4:$I$4,0)+7,0))</f>
        <v/>
      </c>
      <c r="V42" s="834"/>
      <c r="W42" s="234" t="s">
        <v>199</v>
      </c>
      <c r="X42" s="627"/>
      <c r="Y42" s="231" t="s">
        <v>200</v>
      </c>
      <c r="Z42" s="627"/>
      <c r="AA42" s="383" t="s">
        <v>201</v>
      </c>
      <c r="AB42" s="627"/>
      <c r="AC42" s="231" t="s">
        <v>200</v>
      </c>
      <c r="AD42" s="627"/>
      <c r="AE42" s="231" t="s">
        <v>202</v>
      </c>
      <c r="AF42" s="603" t="s">
        <v>203</v>
      </c>
      <c r="AG42" s="604" t="str">
        <f t="shared" si="6"/>
        <v/>
      </c>
      <c r="AH42" s="605" t="s">
        <v>204</v>
      </c>
      <c r="AI42" s="606" t="str">
        <f t="shared" si="7"/>
        <v/>
      </c>
      <c r="AJ42" s="189"/>
      <c r="AK42" s="628" t="str">
        <f t="shared" si="8"/>
        <v>○</v>
      </c>
      <c r="AL42" s="629" t="str">
        <f t="shared" si="9"/>
        <v/>
      </c>
      <c r="AM42" s="630"/>
      <c r="AN42" s="630"/>
      <c r="AO42" s="630"/>
      <c r="AP42" s="630"/>
      <c r="AQ42" s="630"/>
      <c r="AR42" s="630"/>
      <c r="AS42" s="630"/>
      <c r="AT42" s="630"/>
      <c r="AU42" s="631"/>
    </row>
    <row r="43" spans="1:47" ht="33" customHeight="1" thickBot="1">
      <c r="A43" s="589">
        <f t="shared" si="5"/>
        <v>32</v>
      </c>
      <c r="B43" s="590" t="str">
        <f>IF(①基本情報入力シート!C59="","",①基本情報入力シート!C59)</f>
        <v/>
      </c>
      <c r="C43" s="591" t="str">
        <f>IF(①基本情報入力シート!D59="","",①基本情報入力シート!D59)</f>
        <v/>
      </c>
      <c r="D43" s="592" t="str">
        <f>IF(①基本情報入力シート!E59="","",①基本情報入力シート!E59)</f>
        <v/>
      </c>
      <c r="E43" s="592" t="str">
        <f>IF(①基本情報入力シート!F59="","",①基本情報入力シート!F59)</f>
        <v/>
      </c>
      <c r="F43" s="592" t="str">
        <f>IF(①基本情報入力シート!G59="","",①基本情報入力シート!G59)</f>
        <v/>
      </c>
      <c r="G43" s="592" t="str">
        <f>IF(①基本情報入力シート!H59="","",①基本情報入力シート!H59)</f>
        <v/>
      </c>
      <c r="H43" s="592" t="str">
        <f>IF(①基本情報入力シート!I59="","",①基本情報入力シート!I59)</f>
        <v/>
      </c>
      <c r="I43" s="592" t="str">
        <f>IF(①基本情報入力シート!J59="","",①基本情報入力シート!J59)</f>
        <v/>
      </c>
      <c r="J43" s="592" t="str">
        <f>IF(①基本情報入力シート!K59="","",①基本情報入力シート!K59)</f>
        <v/>
      </c>
      <c r="K43" s="593" t="str">
        <f>IF(①基本情報入力シート!L59="","",①基本情報入力シート!L59)</f>
        <v/>
      </c>
      <c r="L43" s="594" t="str">
        <f>IF(①基本情報入力シート!M59="","",①基本情報入力シート!M59)</f>
        <v/>
      </c>
      <c r="M43" s="594" t="str">
        <f>IF(①基本情報入力シート!R59="","",①基本情報入力シート!R59)</f>
        <v/>
      </c>
      <c r="N43" s="594" t="str">
        <f>IF(①基本情報入力シート!W59="","",①基本情報入力シート!W59)</f>
        <v/>
      </c>
      <c r="O43" s="589" t="str">
        <f>IF(①基本情報入力シート!X59="","",①基本情報入力シート!X59)</f>
        <v/>
      </c>
      <c r="P43" s="595" t="str">
        <f>IF(①基本情報入力シート!Y59="","",①基本情報入力シート!Y59)</f>
        <v/>
      </c>
      <c r="Q43" s="596" t="str">
        <f>IF(①基本情報入力シート!Z59="","",①基本情報入力シート!Z59)</f>
        <v/>
      </c>
      <c r="R43" s="623" t="str">
        <f>IF(①基本情報入力シート!AA59="","",①基本情報入力シート!AA59)</f>
        <v/>
      </c>
      <c r="S43" s="624"/>
      <c r="T43" s="625"/>
      <c r="U43" s="626" t="str">
        <f>IF(P43="","",VLOOKUP(P43,【参考】数式用!$A$5:$I$38,MATCH(T43,【参考】数式用!$H$4:$I$4,0)+7,0))</f>
        <v/>
      </c>
      <c r="V43" s="834"/>
      <c r="W43" s="234" t="s">
        <v>199</v>
      </c>
      <c r="X43" s="627"/>
      <c r="Y43" s="231" t="s">
        <v>200</v>
      </c>
      <c r="Z43" s="627"/>
      <c r="AA43" s="383" t="s">
        <v>201</v>
      </c>
      <c r="AB43" s="627"/>
      <c r="AC43" s="231" t="s">
        <v>200</v>
      </c>
      <c r="AD43" s="627"/>
      <c r="AE43" s="231" t="s">
        <v>202</v>
      </c>
      <c r="AF43" s="603" t="s">
        <v>203</v>
      </c>
      <c r="AG43" s="604" t="str">
        <f t="shared" si="6"/>
        <v/>
      </c>
      <c r="AH43" s="605" t="s">
        <v>204</v>
      </c>
      <c r="AI43" s="606" t="str">
        <f t="shared" si="7"/>
        <v/>
      </c>
      <c r="AJ43" s="189"/>
      <c r="AK43" s="628" t="str">
        <f t="shared" si="8"/>
        <v>○</v>
      </c>
      <c r="AL43" s="629" t="str">
        <f t="shared" si="9"/>
        <v/>
      </c>
      <c r="AM43" s="630"/>
      <c r="AN43" s="630"/>
      <c r="AO43" s="630"/>
      <c r="AP43" s="630"/>
      <c r="AQ43" s="630"/>
      <c r="AR43" s="630"/>
      <c r="AS43" s="630"/>
      <c r="AT43" s="630"/>
      <c r="AU43" s="631"/>
    </row>
    <row r="44" spans="1:47" ht="33" customHeight="1" thickBot="1">
      <c r="A44" s="589">
        <f t="shared" si="5"/>
        <v>33</v>
      </c>
      <c r="B44" s="590" t="str">
        <f>IF(①基本情報入力シート!C60="","",①基本情報入力シート!C60)</f>
        <v/>
      </c>
      <c r="C44" s="591" t="str">
        <f>IF(①基本情報入力シート!D60="","",①基本情報入力シート!D60)</f>
        <v/>
      </c>
      <c r="D44" s="592" t="str">
        <f>IF(①基本情報入力シート!E60="","",①基本情報入力シート!E60)</f>
        <v/>
      </c>
      <c r="E44" s="592" t="str">
        <f>IF(①基本情報入力シート!F60="","",①基本情報入力シート!F60)</f>
        <v/>
      </c>
      <c r="F44" s="592" t="str">
        <f>IF(①基本情報入力シート!G60="","",①基本情報入力シート!G60)</f>
        <v/>
      </c>
      <c r="G44" s="592" t="str">
        <f>IF(①基本情報入力シート!H60="","",①基本情報入力シート!H60)</f>
        <v/>
      </c>
      <c r="H44" s="592" t="str">
        <f>IF(①基本情報入力シート!I60="","",①基本情報入力シート!I60)</f>
        <v/>
      </c>
      <c r="I44" s="592" t="str">
        <f>IF(①基本情報入力シート!J60="","",①基本情報入力シート!J60)</f>
        <v/>
      </c>
      <c r="J44" s="592" t="str">
        <f>IF(①基本情報入力シート!K60="","",①基本情報入力シート!K60)</f>
        <v/>
      </c>
      <c r="K44" s="593" t="str">
        <f>IF(①基本情報入力シート!L60="","",①基本情報入力シート!L60)</f>
        <v/>
      </c>
      <c r="L44" s="594" t="str">
        <f>IF(①基本情報入力シート!M60="","",①基本情報入力シート!M60)</f>
        <v/>
      </c>
      <c r="M44" s="594" t="str">
        <f>IF(①基本情報入力シート!R60="","",①基本情報入力シート!R60)</f>
        <v/>
      </c>
      <c r="N44" s="594" t="str">
        <f>IF(①基本情報入力シート!W60="","",①基本情報入力シート!W60)</f>
        <v/>
      </c>
      <c r="O44" s="589" t="str">
        <f>IF(①基本情報入力シート!X60="","",①基本情報入力シート!X60)</f>
        <v/>
      </c>
      <c r="P44" s="595" t="str">
        <f>IF(①基本情報入力シート!Y60="","",①基本情報入力シート!Y60)</f>
        <v/>
      </c>
      <c r="Q44" s="596" t="str">
        <f>IF(①基本情報入力シート!Z60="","",①基本情報入力シート!Z60)</f>
        <v/>
      </c>
      <c r="R44" s="623" t="str">
        <f>IF(①基本情報入力シート!AA60="","",①基本情報入力シート!AA60)</f>
        <v/>
      </c>
      <c r="S44" s="624"/>
      <c r="T44" s="625"/>
      <c r="U44" s="626" t="str">
        <f>IF(P44="","",VLOOKUP(P44,【参考】数式用!$A$5:$I$38,MATCH(T44,【参考】数式用!$H$4:$I$4,0)+7,0))</f>
        <v/>
      </c>
      <c r="V44" s="834"/>
      <c r="W44" s="234" t="s">
        <v>199</v>
      </c>
      <c r="X44" s="627"/>
      <c r="Y44" s="231" t="s">
        <v>200</v>
      </c>
      <c r="Z44" s="627"/>
      <c r="AA44" s="383" t="s">
        <v>201</v>
      </c>
      <c r="AB44" s="627"/>
      <c r="AC44" s="231" t="s">
        <v>200</v>
      </c>
      <c r="AD44" s="627"/>
      <c r="AE44" s="231" t="s">
        <v>202</v>
      </c>
      <c r="AF44" s="603" t="s">
        <v>203</v>
      </c>
      <c r="AG44" s="604" t="str">
        <f t="shared" si="6"/>
        <v/>
      </c>
      <c r="AH44" s="605" t="s">
        <v>204</v>
      </c>
      <c r="AI44" s="606" t="str">
        <f t="shared" ref="AI44:AI75" si="10">IFERROR(ROUNDDOWN(ROUND(Q44*R44,0)*U44,0)*AG44,"")</f>
        <v/>
      </c>
      <c r="AJ44" s="189"/>
      <c r="AK44" s="628" t="str">
        <f t="shared" si="8"/>
        <v>○</v>
      </c>
      <c r="AL44" s="629" t="str">
        <f t="shared" si="9"/>
        <v/>
      </c>
      <c r="AM44" s="630"/>
      <c r="AN44" s="630"/>
      <c r="AO44" s="630"/>
      <c r="AP44" s="630"/>
      <c r="AQ44" s="630"/>
      <c r="AR44" s="630"/>
      <c r="AS44" s="630"/>
      <c r="AT44" s="630"/>
      <c r="AU44" s="631"/>
    </row>
    <row r="45" spans="1:47" ht="33" customHeight="1" thickBot="1">
      <c r="A45" s="589">
        <f t="shared" si="5"/>
        <v>34</v>
      </c>
      <c r="B45" s="590" t="str">
        <f>IF(①基本情報入力シート!C61="","",①基本情報入力シート!C61)</f>
        <v/>
      </c>
      <c r="C45" s="591" t="str">
        <f>IF(①基本情報入力シート!D61="","",①基本情報入力シート!D61)</f>
        <v/>
      </c>
      <c r="D45" s="592" t="str">
        <f>IF(①基本情報入力シート!E61="","",①基本情報入力シート!E61)</f>
        <v/>
      </c>
      <c r="E45" s="592" t="str">
        <f>IF(①基本情報入力シート!F61="","",①基本情報入力シート!F61)</f>
        <v/>
      </c>
      <c r="F45" s="592" t="str">
        <f>IF(①基本情報入力シート!G61="","",①基本情報入力シート!G61)</f>
        <v/>
      </c>
      <c r="G45" s="592" t="str">
        <f>IF(①基本情報入力シート!H61="","",①基本情報入力シート!H61)</f>
        <v/>
      </c>
      <c r="H45" s="592" t="str">
        <f>IF(①基本情報入力シート!I61="","",①基本情報入力シート!I61)</f>
        <v/>
      </c>
      <c r="I45" s="592" t="str">
        <f>IF(①基本情報入力シート!J61="","",①基本情報入力シート!J61)</f>
        <v/>
      </c>
      <c r="J45" s="592" t="str">
        <f>IF(①基本情報入力シート!K61="","",①基本情報入力シート!K61)</f>
        <v/>
      </c>
      <c r="K45" s="593" t="str">
        <f>IF(①基本情報入力シート!L61="","",①基本情報入力シート!L61)</f>
        <v/>
      </c>
      <c r="L45" s="594" t="str">
        <f>IF(①基本情報入力シート!M61="","",①基本情報入力シート!M61)</f>
        <v/>
      </c>
      <c r="M45" s="594" t="str">
        <f>IF(①基本情報入力シート!R61="","",①基本情報入力シート!R61)</f>
        <v/>
      </c>
      <c r="N45" s="594" t="str">
        <f>IF(①基本情報入力シート!W61="","",①基本情報入力シート!W61)</f>
        <v/>
      </c>
      <c r="O45" s="589" t="str">
        <f>IF(①基本情報入力シート!X61="","",①基本情報入力シート!X61)</f>
        <v/>
      </c>
      <c r="P45" s="595" t="str">
        <f>IF(①基本情報入力シート!Y61="","",①基本情報入力シート!Y61)</f>
        <v/>
      </c>
      <c r="Q45" s="596" t="str">
        <f>IF(①基本情報入力シート!Z61="","",①基本情報入力シート!Z61)</f>
        <v/>
      </c>
      <c r="R45" s="623" t="str">
        <f>IF(①基本情報入力シート!AA61="","",①基本情報入力シート!AA61)</f>
        <v/>
      </c>
      <c r="S45" s="624"/>
      <c r="T45" s="625"/>
      <c r="U45" s="626" t="str">
        <f>IF(P45="","",VLOOKUP(P45,【参考】数式用!$A$5:$I$38,MATCH(T45,【参考】数式用!$H$4:$I$4,0)+7,0))</f>
        <v/>
      </c>
      <c r="V45" s="834"/>
      <c r="W45" s="234" t="s">
        <v>199</v>
      </c>
      <c r="X45" s="627"/>
      <c r="Y45" s="231" t="s">
        <v>200</v>
      </c>
      <c r="Z45" s="627"/>
      <c r="AA45" s="383" t="s">
        <v>201</v>
      </c>
      <c r="AB45" s="627"/>
      <c r="AC45" s="231" t="s">
        <v>200</v>
      </c>
      <c r="AD45" s="627"/>
      <c r="AE45" s="231" t="s">
        <v>202</v>
      </c>
      <c r="AF45" s="603" t="s">
        <v>203</v>
      </c>
      <c r="AG45" s="604" t="str">
        <f t="shared" si="6"/>
        <v/>
      </c>
      <c r="AH45" s="605" t="s">
        <v>204</v>
      </c>
      <c r="AI45" s="606" t="str">
        <f t="shared" si="10"/>
        <v/>
      </c>
      <c r="AJ45" s="189"/>
      <c r="AK45" s="628" t="str">
        <f t="shared" si="8"/>
        <v>○</v>
      </c>
      <c r="AL45" s="629" t="str">
        <f t="shared" si="9"/>
        <v/>
      </c>
      <c r="AM45" s="630"/>
      <c r="AN45" s="630"/>
      <c r="AO45" s="630"/>
      <c r="AP45" s="630"/>
      <c r="AQ45" s="630"/>
      <c r="AR45" s="630"/>
      <c r="AS45" s="630"/>
      <c r="AT45" s="630"/>
      <c r="AU45" s="631"/>
    </row>
    <row r="46" spans="1:47" ht="33" customHeight="1" thickBot="1">
      <c r="A46" s="589">
        <f t="shared" si="5"/>
        <v>35</v>
      </c>
      <c r="B46" s="590" t="str">
        <f>IF(①基本情報入力シート!C62="","",①基本情報入力シート!C62)</f>
        <v/>
      </c>
      <c r="C46" s="591" t="str">
        <f>IF(①基本情報入力シート!D62="","",①基本情報入力シート!D62)</f>
        <v/>
      </c>
      <c r="D46" s="592" t="str">
        <f>IF(①基本情報入力シート!E62="","",①基本情報入力シート!E62)</f>
        <v/>
      </c>
      <c r="E46" s="592" t="str">
        <f>IF(①基本情報入力シート!F62="","",①基本情報入力シート!F62)</f>
        <v/>
      </c>
      <c r="F46" s="592" t="str">
        <f>IF(①基本情報入力シート!G62="","",①基本情報入力シート!G62)</f>
        <v/>
      </c>
      <c r="G46" s="592" t="str">
        <f>IF(①基本情報入力シート!H62="","",①基本情報入力シート!H62)</f>
        <v/>
      </c>
      <c r="H46" s="592" t="str">
        <f>IF(①基本情報入力シート!I62="","",①基本情報入力シート!I62)</f>
        <v/>
      </c>
      <c r="I46" s="592" t="str">
        <f>IF(①基本情報入力シート!J62="","",①基本情報入力シート!J62)</f>
        <v/>
      </c>
      <c r="J46" s="592" t="str">
        <f>IF(①基本情報入力シート!K62="","",①基本情報入力シート!K62)</f>
        <v/>
      </c>
      <c r="K46" s="593" t="str">
        <f>IF(①基本情報入力シート!L62="","",①基本情報入力シート!L62)</f>
        <v/>
      </c>
      <c r="L46" s="594" t="str">
        <f>IF(①基本情報入力シート!M62="","",①基本情報入力シート!M62)</f>
        <v/>
      </c>
      <c r="M46" s="594" t="str">
        <f>IF(①基本情報入力シート!R62="","",①基本情報入力シート!R62)</f>
        <v/>
      </c>
      <c r="N46" s="594" t="str">
        <f>IF(①基本情報入力シート!W62="","",①基本情報入力シート!W62)</f>
        <v/>
      </c>
      <c r="O46" s="589" t="str">
        <f>IF(①基本情報入力シート!X62="","",①基本情報入力シート!X62)</f>
        <v/>
      </c>
      <c r="P46" s="595" t="str">
        <f>IF(①基本情報入力シート!Y62="","",①基本情報入力シート!Y62)</f>
        <v/>
      </c>
      <c r="Q46" s="596" t="str">
        <f>IF(①基本情報入力シート!Z62="","",①基本情報入力シート!Z62)</f>
        <v/>
      </c>
      <c r="R46" s="623" t="str">
        <f>IF(①基本情報入力シート!AA62="","",①基本情報入力シート!AA62)</f>
        <v/>
      </c>
      <c r="S46" s="624"/>
      <c r="T46" s="625"/>
      <c r="U46" s="626" t="str">
        <f>IF(P46="","",VLOOKUP(P46,【参考】数式用!$A$5:$I$38,MATCH(T46,【参考】数式用!$H$4:$I$4,0)+7,0))</f>
        <v/>
      </c>
      <c r="V46" s="834"/>
      <c r="W46" s="234" t="s">
        <v>199</v>
      </c>
      <c r="X46" s="627"/>
      <c r="Y46" s="231" t="s">
        <v>200</v>
      </c>
      <c r="Z46" s="627"/>
      <c r="AA46" s="383" t="s">
        <v>201</v>
      </c>
      <c r="AB46" s="627"/>
      <c r="AC46" s="231" t="s">
        <v>200</v>
      </c>
      <c r="AD46" s="627"/>
      <c r="AE46" s="231" t="s">
        <v>202</v>
      </c>
      <c r="AF46" s="603" t="s">
        <v>203</v>
      </c>
      <c r="AG46" s="604" t="str">
        <f t="shared" si="6"/>
        <v/>
      </c>
      <c r="AH46" s="605" t="s">
        <v>204</v>
      </c>
      <c r="AI46" s="606" t="str">
        <f t="shared" si="10"/>
        <v/>
      </c>
      <c r="AJ46" s="189"/>
      <c r="AK46" s="628" t="str">
        <f t="shared" si="8"/>
        <v>○</v>
      </c>
      <c r="AL46" s="629" t="str">
        <f t="shared" si="9"/>
        <v/>
      </c>
      <c r="AM46" s="630"/>
      <c r="AN46" s="630"/>
      <c r="AO46" s="630"/>
      <c r="AP46" s="630"/>
      <c r="AQ46" s="630"/>
      <c r="AR46" s="630"/>
      <c r="AS46" s="630"/>
      <c r="AT46" s="630"/>
      <c r="AU46" s="631"/>
    </row>
    <row r="47" spans="1:47" ht="33" customHeight="1" thickBot="1">
      <c r="A47" s="589">
        <f t="shared" si="5"/>
        <v>36</v>
      </c>
      <c r="B47" s="590" t="str">
        <f>IF(①基本情報入力シート!C63="","",①基本情報入力シート!C63)</f>
        <v/>
      </c>
      <c r="C47" s="591" t="str">
        <f>IF(①基本情報入力シート!D63="","",①基本情報入力シート!D63)</f>
        <v/>
      </c>
      <c r="D47" s="592" t="str">
        <f>IF(①基本情報入力シート!E63="","",①基本情報入力シート!E63)</f>
        <v/>
      </c>
      <c r="E47" s="592" t="str">
        <f>IF(①基本情報入力シート!F63="","",①基本情報入力シート!F63)</f>
        <v/>
      </c>
      <c r="F47" s="592" t="str">
        <f>IF(①基本情報入力シート!G63="","",①基本情報入力シート!G63)</f>
        <v/>
      </c>
      <c r="G47" s="592" t="str">
        <f>IF(①基本情報入力シート!H63="","",①基本情報入力シート!H63)</f>
        <v/>
      </c>
      <c r="H47" s="592" t="str">
        <f>IF(①基本情報入力シート!I63="","",①基本情報入力シート!I63)</f>
        <v/>
      </c>
      <c r="I47" s="592" t="str">
        <f>IF(①基本情報入力シート!J63="","",①基本情報入力シート!J63)</f>
        <v/>
      </c>
      <c r="J47" s="592" t="str">
        <f>IF(①基本情報入力シート!K63="","",①基本情報入力シート!K63)</f>
        <v/>
      </c>
      <c r="K47" s="593" t="str">
        <f>IF(①基本情報入力シート!L63="","",①基本情報入力シート!L63)</f>
        <v/>
      </c>
      <c r="L47" s="594" t="str">
        <f>IF(①基本情報入力シート!M63="","",①基本情報入力シート!M63)</f>
        <v/>
      </c>
      <c r="M47" s="594" t="str">
        <f>IF(①基本情報入力シート!R63="","",①基本情報入力シート!R63)</f>
        <v/>
      </c>
      <c r="N47" s="594" t="str">
        <f>IF(①基本情報入力シート!W63="","",①基本情報入力シート!W63)</f>
        <v/>
      </c>
      <c r="O47" s="589" t="str">
        <f>IF(①基本情報入力シート!X63="","",①基本情報入力シート!X63)</f>
        <v/>
      </c>
      <c r="P47" s="595" t="str">
        <f>IF(①基本情報入力シート!Y63="","",①基本情報入力シート!Y63)</f>
        <v/>
      </c>
      <c r="Q47" s="596" t="str">
        <f>IF(①基本情報入力シート!Z63="","",①基本情報入力シート!Z63)</f>
        <v/>
      </c>
      <c r="R47" s="623" t="str">
        <f>IF(①基本情報入力シート!AA63="","",①基本情報入力シート!AA63)</f>
        <v/>
      </c>
      <c r="S47" s="624"/>
      <c r="T47" s="625"/>
      <c r="U47" s="626" t="str">
        <f>IF(P47="","",VLOOKUP(P47,【参考】数式用!$A$5:$I$38,MATCH(T47,【参考】数式用!$H$4:$I$4,0)+7,0))</f>
        <v/>
      </c>
      <c r="V47" s="834"/>
      <c r="W47" s="234" t="s">
        <v>199</v>
      </c>
      <c r="X47" s="627"/>
      <c r="Y47" s="231" t="s">
        <v>200</v>
      </c>
      <c r="Z47" s="627"/>
      <c r="AA47" s="383" t="s">
        <v>201</v>
      </c>
      <c r="AB47" s="627"/>
      <c r="AC47" s="231" t="s">
        <v>200</v>
      </c>
      <c r="AD47" s="627"/>
      <c r="AE47" s="231" t="s">
        <v>202</v>
      </c>
      <c r="AF47" s="603" t="s">
        <v>203</v>
      </c>
      <c r="AG47" s="604" t="str">
        <f t="shared" si="6"/>
        <v/>
      </c>
      <c r="AH47" s="605" t="s">
        <v>204</v>
      </c>
      <c r="AI47" s="606" t="str">
        <f t="shared" si="10"/>
        <v/>
      </c>
      <c r="AJ47" s="189"/>
      <c r="AK47" s="628" t="str">
        <f t="shared" si="8"/>
        <v>○</v>
      </c>
      <c r="AL47" s="629" t="str">
        <f t="shared" si="9"/>
        <v/>
      </c>
      <c r="AM47" s="630"/>
      <c r="AN47" s="630"/>
      <c r="AO47" s="630"/>
      <c r="AP47" s="630"/>
      <c r="AQ47" s="630"/>
      <c r="AR47" s="630"/>
      <c r="AS47" s="630"/>
      <c r="AT47" s="630"/>
      <c r="AU47" s="631"/>
    </row>
    <row r="48" spans="1:47" ht="33" customHeight="1" thickBot="1">
      <c r="A48" s="589">
        <f t="shared" si="5"/>
        <v>37</v>
      </c>
      <c r="B48" s="590" t="str">
        <f>IF(①基本情報入力シート!C64="","",①基本情報入力シート!C64)</f>
        <v/>
      </c>
      <c r="C48" s="591" t="str">
        <f>IF(①基本情報入力シート!D64="","",①基本情報入力シート!D64)</f>
        <v/>
      </c>
      <c r="D48" s="592" t="str">
        <f>IF(①基本情報入力シート!E64="","",①基本情報入力シート!E64)</f>
        <v/>
      </c>
      <c r="E48" s="592" t="str">
        <f>IF(①基本情報入力シート!F64="","",①基本情報入力シート!F64)</f>
        <v/>
      </c>
      <c r="F48" s="592" t="str">
        <f>IF(①基本情報入力シート!G64="","",①基本情報入力シート!G64)</f>
        <v/>
      </c>
      <c r="G48" s="592" t="str">
        <f>IF(①基本情報入力シート!H64="","",①基本情報入力シート!H64)</f>
        <v/>
      </c>
      <c r="H48" s="592" t="str">
        <f>IF(①基本情報入力シート!I64="","",①基本情報入力シート!I64)</f>
        <v/>
      </c>
      <c r="I48" s="592" t="str">
        <f>IF(①基本情報入力シート!J64="","",①基本情報入力シート!J64)</f>
        <v/>
      </c>
      <c r="J48" s="592" t="str">
        <f>IF(①基本情報入力シート!K64="","",①基本情報入力シート!K64)</f>
        <v/>
      </c>
      <c r="K48" s="593" t="str">
        <f>IF(①基本情報入力シート!L64="","",①基本情報入力シート!L64)</f>
        <v/>
      </c>
      <c r="L48" s="594" t="str">
        <f>IF(①基本情報入力シート!M64="","",①基本情報入力シート!M64)</f>
        <v/>
      </c>
      <c r="M48" s="594" t="str">
        <f>IF(①基本情報入力シート!R64="","",①基本情報入力シート!R64)</f>
        <v/>
      </c>
      <c r="N48" s="594" t="str">
        <f>IF(①基本情報入力シート!W64="","",①基本情報入力シート!W64)</f>
        <v/>
      </c>
      <c r="O48" s="589" t="str">
        <f>IF(①基本情報入力シート!X64="","",①基本情報入力シート!X64)</f>
        <v/>
      </c>
      <c r="P48" s="595" t="str">
        <f>IF(①基本情報入力シート!Y64="","",①基本情報入力シート!Y64)</f>
        <v/>
      </c>
      <c r="Q48" s="596" t="str">
        <f>IF(①基本情報入力シート!Z64="","",①基本情報入力シート!Z64)</f>
        <v/>
      </c>
      <c r="R48" s="623" t="str">
        <f>IF(①基本情報入力シート!AA64="","",①基本情報入力シート!AA64)</f>
        <v/>
      </c>
      <c r="S48" s="624"/>
      <c r="T48" s="625"/>
      <c r="U48" s="626" t="str">
        <f>IF(P48="","",VLOOKUP(P48,【参考】数式用!$A$5:$I$38,MATCH(T48,【参考】数式用!$H$4:$I$4,0)+7,0))</f>
        <v/>
      </c>
      <c r="V48" s="834"/>
      <c r="W48" s="234" t="s">
        <v>199</v>
      </c>
      <c r="X48" s="627"/>
      <c r="Y48" s="231" t="s">
        <v>200</v>
      </c>
      <c r="Z48" s="627"/>
      <c r="AA48" s="383" t="s">
        <v>201</v>
      </c>
      <c r="AB48" s="627"/>
      <c r="AC48" s="231" t="s">
        <v>200</v>
      </c>
      <c r="AD48" s="627"/>
      <c r="AE48" s="231" t="s">
        <v>202</v>
      </c>
      <c r="AF48" s="603" t="s">
        <v>203</v>
      </c>
      <c r="AG48" s="604" t="str">
        <f t="shared" si="6"/>
        <v/>
      </c>
      <c r="AH48" s="605" t="s">
        <v>204</v>
      </c>
      <c r="AI48" s="606" t="str">
        <f t="shared" si="10"/>
        <v/>
      </c>
      <c r="AJ48" s="189"/>
      <c r="AK48" s="628" t="str">
        <f t="shared" si="8"/>
        <v>○</v>
      </c>
      <c r="AL48" s="629" t="str">
        <f t="shared" si="9"/>
        <v/>
      </c>
      <c r="AM48" s="630"/>
      <c r="AN48" s="630"/>
      <c r="AO48" s="630"/>
      <c r="AP48" s="630"/>
      <c r="AQ48" s="630"/>
      <c r="AR48" s="630"/>
      <c r="AS48" s="630"/>
      <c r="AT48" s="630"/>
      <c r="AU48" s="631"/>
    </row>
    <row r="49" spans="1:47" ht="33" customHeight="1" thickBot="1">
      <c r="A49" s="589">
        <f t="shared" si="5"/>
        <v>38</v>
      </c>
      <c r="B49" s="590" t="str">
        <f>IF(①基本情報入力シート!C65="","",①基本情報入力シート!C65)</f>
        <v/>
      </c>
      <c r="C49" s="591" t="str">
        <f>IF(①基本情報入力シート!D65="","",①基本情報入力シート!D65)</f>
        <v/>
      </c>
      <c r="D49" s="592" t="str">
        <f>IF(①基本情報入力シート!E65="","",①基本情報入力シート!E65)</f>
        <v/>
      </c>
      <c r="E49" s="592" t="str">
        <f>IF(①基本情報入力シート!F65="","",①基本情報入力シート!F65)</f>
        <v/>
      </c>
      <c r="F49" s="592" t="str">
        <f>IF(①基本情報入力シート!G65="","",①基本情報入力シート!G65)</f>
        <v/>
      </c>
      <c r="G49" s="592" t="str">
        <f>IF(①基本情報入力シート!H65="","",①基本情報入力シート!H65)</f>
        <v/>
      </c>
      <c r="H49" s="592" t="str">
        <f>IF(①基本情報入力シート!I65="","",①基本情報入力シート!I65)</f>
        <v/>
      </c>
      <c r="I49" s="592" t="str">
        <f>IF(①基本情報入力シート!J65="","",①基本情報入力シート!J65)</f>
        <v/>
      </c>
      <c r="J49" s="592" t="str">
        <f>IF(①基本情報入力シート!K65="","",①基本情報入力シート!K65)</f>
        <v/>
      </c>
      <c r="K49" s="593" t="str">
        <f>IF(①基本情報入力シート!L65="","",①基本情報入力シート!L65)</f>
        <v/>
      </c>
      <c r="L49" s="594" t="str">
        <f>IF(①基本情報入力シート!M65="","",①基本情報入力シート!M65)</f>
        <v/>
      </c>
      <c r="M49" s="594" t="str">
        <f>IF(①基本情報入力シート!R65="","",①基本情報入力シート!R65)</f>
        <v/>
      </c>
      <c r="N49" s="594" t="str">
        <f>IF(①基本情報入力シート!W65="","",①基本情報入力シート!W65)</f>
        <v/>
      </c>
      <c r="O49" s="589" t="str">
        <f>IF(①基本情報入力シート!X65="","",①基本情報入力シート!X65)</f>
        <v/>
      </c>
      <c r="P49" s="595" t="str">
        <f>IF(①基本情報入力シート!Y65="","",①基本情報入力シート!Y65)</f>
        <v/>
      </c>
      <c r="Q49" s="596" t="str">
        <f>IF(①基本情報入力シート!Z65="","",①基本情報入力シート!Z65)</f>
        <v/>
      </c>
      <c r="R49" s="623" t="str">
        <f>IF(①基本情報入力シート!AA65="","",①基本情報入力シート!AA65)</f>
        <v/>
      </c>
      <c r="S49" s="624"/>
      <c r="T49" s="625"/>
      <c r="U49" s="626" t="str">
        <f>IF(P49="","",VLOOKUP(P49,【参考】数式用!$A$5:$I$38,MATCH(T49,【参考】数式用!$H$4:$I$4,0)+7,0))</f>
        <v/>
      </c>
      <c r="V49" s="834"/>
      <c r="W49" s="234" t="s">
        <v>199</v>
      </c>
      <c r="X49" s="627"/>
      <c r="Y49" s="231" t="s">
        <v>200</v>
      </c>
      <c r="Z49" s="627"/>
      <c r="AA49" s="383" t="s">
        <v>201</v>
      </c>
      <c r="AB49" s="627"/>
      <c r="AC49" s="231" t="s">
        <v>200</v>
      </c>
      <c r="AD49" s="627"/>
      <c r="AE49" s="231" t="s">
        <v>202</v>
      </c>
      <c r="AF49" s="603" t="s">
        <v>203</v>
      </c>
      <c r="AG49" s="604" t="str">
        <f t="shared" si="6"/>
        <v/>
      </c>
      <c r="AH49" s="605" t="s">
        <v>204</v>
      </c>
      <c r="AI49" s="606" t="str">
        <f t="shared" si="10"/>
        <v/>
      </c>
      <c r="AJ49" s="189"/>
      <c r="AK49" s="628" t="str">
        <f t="shared" si="8"/>
        <v>○</v>
      </c>
      <c r="AL49" s="629" t="str">
        <f t="shared" si="9"/>
        <v/>
      </c>
      <c r="AM49" s="630"/>
      <c r="AN49" s="630"/>
      <c r="AO49" s="630"/>
      <c r="AP49" s="630"/>
      <c r="AQ49" s="630"/>
      <c r="AR49" s="630"/>
      <c r="AS49" s="630"/>
      <c r="AT49" s="630"/>
      <c r="AU49" s="631"/>
    </row>
    <row r="50" spans="1:47" ht="33" customHeight="1" thickBot="1">
      <c r="A50" s="589">
        <f t="shared" si="5"/>
        <v>39</v>
      </c>
      <c r="B50" s="590" t="str">
        <f>IF(①基本情報入力シート!C66="","",①基本情報入力シート!C66)</f>
        <v/>
      </c>
      <c r="C50" s="591" t="str">
        <f>IF(①基本情報入力シート!D66="","",①基本情報入力シート!D66)</f>
        <v/>
      </c>
      <c r="D50" s="592" t="str">
        <f>IF(①基本情報入力シート!E66="","",①基本情報入力シート!E66)</f>
        <v/>
      </c>
      <c r="E50" s="592" t="str">
        <f>IF(①基本情報入力シート!F66="","",①基本情報入力シート!F66)</f>
        <v/>
      </c>
      <c r="F50" s="592" t="str">
        <f>IF(①基本情報入力シート!G66="","",①基本情報入力シート!G66)</f>
        <v/>
      </c>
      <c r="G50" s="592" t="str">
        <f>IF(①基本情報入力シート!H66="","",①基本情報入力シート!H66)</f>
        <v/>
      </c>
      <c r="H50" s="592" t="str">
        <f>IF(①基本情報入力シート!I66="","",①基本情報入力シート!I66)</f>
        <v/>
      </c>
      <c r="I50" s="592" t="str">
        <f>IF(①基本情報入力シート!J66="","",①基本情報入力シート!J66)</f>
        <v/>
      </c>
      <c r="J50" s="592" t="str">
        <f>IF(①基本情報入力シート!K66="","",①基本情報入力シート!K66)</f>
        <v/>
      </c>
      <c r="K50" s="593" t="str">
        <f>IF(①基本情報入力シート!L66="","",①基本情報入力シート!L66)</f>
        <v/>
      </c>
      <c r="L50" s="594" t="str">
        <f>IF(①基本情報入力シート!M66="","",①基本情報入力シート!M66)</f>
        <v/>
      </c>
      <c r="M50" s="594" t="str">
        <f>IF(①基本情報入力シート!R66="","",①基本情報入力シート!R66)</f>
        <v/>
      </c>
      <c r="N50" s="594" t="str">
        <f>IF(①基本情報入力シート!W66="","",①基本情報入力シート!W66)</f>
        <v/>
      </c>
      <c r="O50" s="589" t="str">
        <f>IF(①基本情報入力シート!X66="","",①基本情報入力シート!X66)</f>
        <v/>
      </c>
      <c r="P50" s="595" t="str">
        <f>IF(①基本情報入力シート!Y66="","",①基本情報入力シート!Y66)</f>
        <v/>
      </c>
      <c r="Q50" s="596" t="str">
        <f>IF(①基本情報入力シート!Z66="","",①基本情報入力シート!Z66)</f>
        <v/>
      </c>
      <c r="R50" s="623" t="str">
        <f>IF(①基本情報入力シート!AA66="","",①基本情報入力シート!AA66)</f>
        <v/>
      </c>
      <c r="S50" s="624"/>
      <c r="T50" s="625"/>
      <c r="U50" s="626" t="str">
        <f>IF(P50="","",VLOOKUP(P50,【参考】数式用!$A$5:$I$38,MATCH(T50,【参考】数式用!$H$4:$I$4,0)+7,0))</f>
        <v/>
      </c>
      <c r="V50" s="834"/>
      <c r="W50" s="234" t="s">
        <v>199</v>
      </c>
      <c r="X50" s="627"/>
      <c r="Y50" s="231" t="s">
        <v>200</v>
      </c>
      <c r="Z50" s="627"/>
      <c r="AA50" s="383" t="s">
        <v>201</v>
      </c>
      <c r="AB50" s="627"/>
      <c r="AC50" s="231" t="s">
        <v>200</v>
      </c>
      <c r="AD50" s="627"/>
      <c r="AE50" s="231" t="s">
        <v>202</v>
      </c>
      <c r="AF50" s="603" t="s">
        <v>203</v>
      </c>
      <c r="AG50" s="604" t="str">
        <f t="shared" si="6"/>
        <v/>
      </c>
      <c r="AH50" s="605" t="s">
        <v>204</v>
      </c>
      <c r="AI50" s="606" t="str">
        <f t="shared" si="10"/>
        <v/>
      </c>
      <c r="AJ50" s="189"/>
      <c r="AK50" s="628" t="str">
        <f t="shared" si="8"/>
        <v>○</v>
      </c>
      <c r="AL50" s="629" t="str">
        <f t="shared" si="9"/>
        <v/>
      </c>
      <c r="AM50" s="630"/>
      <c r="AN50" s="630"/>
      <c r="AO50" s="630"/>
      <c r="AP50" s="630"/>
      <c r="AQ50" s="630"/>
      <c r="AR50" s="630"/>
      <c r="AS50" s="630"/>
      <c r="AT50" s="630"/>
      <c r="AU50" s="631"/>
    </row>
    <row r="51" spans="1:47" ht="33" customHeight="1" thickBot="1">
      <c r="A51" s="589">
        <f t="shared" si="5"/>
        <v>40</v>
      </c>
      <c r="B51" s="590" t="str">
        <f>IF(①基本情報入力シート!C67="","",①基本情報入力シート!C67)</f>
        <v/>
      </c>
      <c r="C51" s="591" t="str">
        <f>IF(①基本情報入力シート!D67="","",①基本情報入力シート!D67)</f>
        <v/>
      </c>
      <c r="D51" s="592" t="str">
        <f>IF(①基本情報入力シート!E67="","",①基本情報入力シート!E67)</f>
        <v/>
      </c>
      <c r="E51" s="592" t="str">
        <f>IF(①基本情報入力シート!F67="","",①基本情報入力シート!F67)</f>
        <v/>
      </c>
      <c r="F51" s="592" t="str">
        <f>IF(①基本情報入力シート!G67="","",①基本情報入力シート!G67)</f>
        <v/>
      </c>
      <c r="G51" s="592" t="str">
        <f>IF(①基本情報入力シート!H67="","",①基本情報入力シート!H67)</f>
        <v/>
      </c>
      <c r="H51" s="592" t="str">
        <f>IF(①基本情報入力シート!I67="","",①基本情報入力シート!I67)</f>
        <v/>
      </c>
      <c r="I51" s="592" t="str">
        <f>IF(①基本情報入力シート!J67="","",①基本情報入力シート!J67)</f>
        <v/>
      </c>
      <c r="J51" s="592" t="str">
        <f>IF(①基本情報入力シート!K67="","",①基本情報入力シート!K67)</f>
        <v/>
      </c>
      <c r="K51" s="593" t="str">
        <f>IF(①基本情報入力シート!L67="","",①基本情報入力シート!L67)</f>
        <v/>
      </c>
      <c r="L51" s="594" t="str">
        <f>IF(①基本情報入力シート!M67="","",①基本情報入力シート!M67)</f>
        <v/>
      </c>
      <c r="M51" s="594" t="str">
        <f>IF(①基本情報入力シート!R67="","",①基本情報入力シート!R67)</f>
        <v/>
      </c>
      <c r="N51" s="594" t="str">
        <f>IF(①基本情報入力シート!W67="","",①基本情報入力シート!W67)</f>
        <v/>
      </c>
      <c r="O51" s="589" t="str">
        <f>IF(①基本情報入力シート!X67="","",①基本情報入力シート!X67)</f>
        <v/>
      </c>
      <c r="P51" s="595" t="str">
        <f>IF(①基本情報入力シート!Y67="","",①基本情報入力シート!Y67)</f>
        <v/>
      </c>
      <c r="Q51" s="596" t="str">
        <f>IF(①基本情報入力シート!Z67="","",①基本情報入力シート!Z67)</f>
        <v/>
      </c>
      <c r="R51" s="623" t="str">
        <f>IF(①基本情報入力シート!AA67="","",①基本情報入力シート!AA67)</f>
        <v/>
      </c>
      <c r="S51" s="624"/>
      <c r="T51" s="625"/>
      <c r="U51" s="626" t="str">
        <f>IF(P51="","",VLOOKUP(P51,【参考】数式用!$A$5:$I$38,MATCH(T51,【参考】数式用!$H$4:$I$4,0)+7,0))</f>
        <v/>
      </c>
      <c r="V51" s="834"/>
      <c r="W51" s="234" t="s">
        <v>199</v>
      </c>
      <c r="X51" s="627"/>
      <c r="Y51" s="231" t="s">
        <v>200</v>
      </c>
      <c r="Z51" s="627"/>
      <c r="AA51" s="383" t="s">
        <v>201</v>
      </c>
      <c r="AB51" s="627"/>
      <c r="AC51" s="231" t="s">
        <v>200</v>
      </c>
      <c r="AD51" s="627"/>
      <c r="AE51" s="231" t="s">
        <v>202</v>
      </c>
      <c r="AF51" s="603" t="s">
        <v>203</v>
      </c>
      <c r="AG51" s="604" t="str">
        <f t="shared" si="6"/>
        <v/>
      </c>
      <c r="AH51" s="605" t="s">
        <v>204</v>
      </c>
      <c r="AI51" s="606" t="str">
        <f t="shared" si="10"/>
        <v/>
      </c>
      <c r="AJ51" s="189"/>
      <c r="AK51" s="628" t="str">
        <f t="shared" si="8"/>
        <v>○</v>
      </c>
      <c r="AL51" s="629" t="str">
        <f t="shared" si="9"/>
        <v/>
      </c>
      <c r="AM51" s="630"/>
      <c r="AN51" s="630"/>
      <c r="AO51" s="630"/>
      <c r="AP51" s="630"/>
      <c r="AQ51" s="630"/>
      <c r="AR51" s="630"/>
      <c r="AS51" s="630"/>
      <c r="AT51" s="630"/>
      <c r="AU51" s="631"/>
    </row>
    <row r="52" spans="1:47" ht="33" customHeight="1" thickBot="1">
      <c r="A52" s="589">
        <f t="shared" si="5"/>
        <v>41</v>
      </c>
      <c r="B52" s="590" t="str">
        <f>IF(①基本情報入力シート!C68="","",①基本情報入力シート!C68)</f>
        <v/>
      </c>
      <c r="C52" s="591" t="str">
        <f>IF(①基本情報入力シート!D68="","",①基本情報入力シート!D68)</f>
        <v/>
      </c>
      <c r="D52" s="592" t="str">
        <f>IF(①基本情報入力シート!E68="","",①基本情報入力シート!E68)</f>
        <v/>
      </c>
      <c r="E52" s="592" t="str">
        <f>IF(①基本情報入力シート!F68="","",①基本情報入力シート!F68)</f>
        <v/>
      </c>
      <c r="F52" s="592" t="str">
        <f>IF(①基本情報入力シート!G68="","",①基本情報入力シート!G68)</f>
        <v/>
      </c>
      <c r="G52" s="592" t="str">
        <f>IF(①基本情報入力シート!H68="","",①基本情報入力シート!H68)</f>
        <v/>
      </c>
      <c r="H52" s="592" t="str">
        <f>IF(①基本情報入力シート!I68="","",①基本情報入力シート!I68)</f>
        <v/>
      </c>
      <c r="I52" s="592" t="str">
        <f>IF(①基本情報入力シート!J68="","",①基本情報入力シート!J68)</f>
        <v/>
      </c>
      <c r="J52" s="592" t="str">
        <f>IF(①基本情報入力シート!K68="","",①基本情報入力シート!K68)</f>
        <v/>
      </c>
      <c r="K52" s="593" t="str">
        <f>IF(①基本情報入力シート!L68="","",①基本情報入力シート!L68)</f>
        <v/>
      </c>
      <c r="L52" s="594" t="str">
        <f>IF(①基本情報入力シート!M68="","",①基本情報入力シート!M68)</f>
        <v/>
      </c>
      <c r="M52" s="594" t="str">
        <f>IF(①基本情報入力シート!R68="","",①基本情報入力シート!R68)</f>
        <v/>
      </c>
      <c r="N52" s="594" t="str">
        <f>IF(①基本情報入力シート!W68="","",①基本情報入力シート!W68)</f>
        <v/>
      </c>
      <c r="O52" s="589" t="str">
        <f>IF(①基本情報入力シート!X68="","",①基本情報入力シート!X68)</f>
        <v/>
      </c>
      <c r="P52" s="595" t="str">
        <f>IF(①基本情報入力シート!Y68="","",①基本情報入力シート!Y68)</f>
        <v/>
      </c>
      <c r="Q52" s="596" t="str">
        <f>IF(①基本情報入力シート!Z68="","",①基本情報入力シート!Z68)</f>
        <v/>
      </c>
      <c r="R52" s="623" t="str">
        <f>IF(①基本情報入力シート!AA68="","",①基本情報入力シート!AA68)</f>
        <v/>
      </c>
      <c r="S52" s="624"/>
      <c r="T52" s="625"/>
      <c r="U52" s="626" t="str">
        <f>IF(P52="","",VLOOKUP(P52,【参考】数式用!$A$5:$I$38,MATCH(T52,【参考】数式用!$H$4:$I$4,0)+7,0))</f>
        <v/>
      </c>
      <c r="V52" s="834"/>
      <c r="W52" s="234" t="s">
        <v>199</v>
      </c>
      <c r="X52" s="627"/>
      <c r="Y52" s="231" t="s">
        <v>200</v>
      </c>
      <c r="Z52" s="627"/>
      <c r="AA52" s="383" t="s">
        <v>201</v>
      </c>
      <c r="AB52" s="627"/>
      <c r="AC52" s="231" t="s">
        <v>200</v>
      </c>
      <c r="AD52" s="627"/>
      <c r="AE52" s="231" t="s">
        <v>202</v>
      </c>
      <c r="AF52" s="603" t="s">
        <v>203</v>
      </c>
      <c r="AG52" s="604" t="str">
        <f t="shared" si="6"/>
        <v/>
      </c>
      <c r="AH52" s="605" t="s">
        <v>204</v>
      </c>
      <c r="AI52" s="606" t="str">
        <f t="shared" si="10"/>
        <v/>
      </c>
      <c r="AJ52" s="189"/>
      <c r="AK52" s="628" t="str">
        <f t="shared" si="8"/>
        <v>○</v>
      </c>
      <c r="AL52" s="629" t="str">
        <f t="shared" si="9"/>
        <v/>
      </c>
      <c r="AM52" s="630"/>
      <c r="AN52" s="630"/>
      <c r="AO52" s="630"/>
      <c r="AP52" s="630"/>
      <c r="AQ52" s="630"/>
      <c r="AR52" s="630"/>
      <c r="AS52" s="630"/>
      <c r="AT52" s="630"/>
      <c r="AU52" s="631"/>
    </row>
    <row r="53" spans="1:47" ht="33" customHeight="1" thickBot="1">
      <c r="A53" s="589">
        <f t="shared" si="5"/>
        <v>42</v>
      </c>
      <c r="B53" s="590" t="str">
        <f>IF(①基本情報入力シート!C69="","",①基本情報入力シート!C69)</f>
        <v/>
      </c>
      <c r="C53" s="591" t="str">
        <f>IF(①基本情報入力シート!D69="","",①基本情報入力シート!D69)</f>
        <v/>
      </c>
      <c r="D53" s="592" t="str">
        <f>IF(①基本情報入力シート!E69="","",①基本情報入力シート!E69)</f>
        <v/>
      </c>
      <c r="E53" s="592" t="str">
        <f>IF(①基本情報入力シート!F69="","",①基本情報入力シート!F69)</f>
        <v/>
      </c>
      <c r="F53" s="592" t="str">
        <f>IF(①基本情報入力シート!G69="","",①基本情報入力シート!G69)</f>
        <v/>
      </c>
      <c r="G53" s="592" t="str">
        <f>IF(①基本情報入力シート!H69="","",①基本情報入力シート!H69)</f>
        <v/>
      </c>
      <c r="H53" s="592" t="str">
        <f>IF(①基本情報入力シート!I69="","",①基本情報入力シート!I69)</f>
        <v/>
      </c>
      <c r="I53" s="592" t="str">
        <f>IF(①基本情報入力シート!J69="","",①基本情報入力シート!J69)</f>
        <v/>
      </c>
      <c r="J53" s="592" t="str">
        <f>IF(①基本情報入力シート!K69="","",①基本情報入力シート!K69)</f>
        <v/>
      </c>
      <c r="K53" s="593" t="str">
        <f>IF(①基本情報入力シート!L69="","",①基本情報入力シート!L69)</f>
        <v/>
      </c>
      <c r="L53" s="594" t="str">
        <f>IF(①基本情報入力シート!M69="","",①基本情報入力シート!M69)</f>
        <v/>
      </c>
      <c r="M53" s="594" t="str">
        <f>IF(①基本情報入力シート!R69="","",①基本情報入力シート!R69)</f>
        <v/>
      </c>
      <c r="N53" s="594" t="str">
        <f>IF(①基本情報入力シート!W69="","",①基本情報入力シート!W69)</f>
        <v/>
      </c>
      <c r="O53" s="589" t="str">
        <f>IF(①基本情報入力シート!X69="","",①基本情報入力シート!X69)</f>
        <v/>
      </c>
      <c r="P53" s="595" t="str">
        <f>IF(①基本情報入力シート!Y69="","",①基本情報入力シート!Y69)</f>
        <v/>
      </c>
      <c r="Q53" s="596" t="str">
        <f>IF(①基本情報入力シート!Z69="","",①基本情報入力シート!Z69)</f>
        <v/>
      </c>
      <c r="R53" s="623" t="str">
        <f>IF(①基本情報入力シート!AA69="","",①基本情報入力シート!AA69)</f>
        <v/>
      </c>
      <c r="S53" s="624"/>
      <c r="T53" s="625"/>
      <c r="U53" s="626" t="str">
        <f>IF(P53="","",VLOOKUP(P53,【参考】数式用!$A$5:$I$38,MATCH(T53,【参考】数式用!$H$4:$I$4,0)+7,0))</f>
        <v/>
      </c>
      <c r="V53" s="834"/>
      <c r="W53" s="234" t="s">
        <v>199</v>
      </c>
      <c r="X53" s="627"/>
      <c r="Y53" s="231" t="s">
        <v>200</v>
      </c>
      <c r="Z53" s="627"/>
      <c r="AA53" s="383" t="s">
        <v>201</v>
      </c>
      <c r="AB53" s="627"/>
      <c r="AC53" s="231" t="s">
        <v>200</v>
      </c>
      <c r="AD53" s="627"/>
      <c r="AE53" s="231" t="s">
        <v>202</v>
      </c>
      <c r="AF53" s="603" t="s">
        <v>203</v>
      </c>
      <c r="AG53" s="604" t="str">
        <f t="shared" si="6"/>
        <v/>
      </c>
      <c r="AH53" s="605" t="s">
        <v>204</v>
      </c>
      <c r="AI53" s="606" t="str">
        <f t="shared" si="10"/>
        <v/>
      </c>
      <c r="AJ53" s="189"/>
      <c r="AK53" s="628" t="str">
        <f t="shared" si="8"/>
        <v>○</v>
      </c>
      <c r="AL53" s="629" t="str">
        <f t="shared" si="9"/>
        <v/>
      </c>
      <c r="AM53" s="630"/>
      <c r="AN53" s="630"/>
      <c r="AO53" s="630"/>
      <c r="AP53" s="630"/>
      <c r="AQ53" s="630"/>
      <c r="AR53" s="630"/>
      <c r="AS53" s="630"/>
      <c r="AT53" s="630"/>
      <c r="AU53" s="631"/>
    </row>
    <row r="54" spans="1:47" ht="33" customHeight="1" thickBot="1">
      <c r="A54" s="589">
        <f t="shared" si="5"/>
        <v>43</v>
      </c>
      <c r="B54" s="590" t="str">
        <f>IF(①基本情報入力シート!C70="","",①基本情報入力シート!C70)</f>
        <v/>
      </c>
      <c r="C54" s="591" t="str">
        <f>IF(①基本情報入力シート!D70="","",①基本情報入力シート!D70)</f>
        <v/>
      </c>
      <c r="D54" s="592" t="str">
        <f>IF(①基本情報入力シート!E70="","",①基本情報入力シート!E70)</f>
        <v/>
      </c>
      <c r="E54" s="592" t="str">
        <f>IF(①基本情報入力シート!F70="","",①基本情報入力シート!F70)</f>
        <v/>
      </c>
      <c r="F54" s="592" t="str">
        <f>IF(①基本情報入力シート!G70="","",①基本情報入力シート!G70)</f>
        <v/>
      </c>
      <c r="G54" s="592" t="str">
        <f>IF(①基本情報入力シート!H70="","",①基本情報入力シート!H70)</f>
        <v/>
      </c>
      <c r="H54" s="592" t="str">
        <f>IF(①基本情報入力シート!I70="","",①基本情報入力シート!I70)</f>
        <v/>
      </c>
      <c r="I54" s="592" t="str">
        <f>IF(①基本情報入力シート!J70="","",①基本情報入力シート!J70)</f>
        <v/>
      </c>
      <c r="J54" s="592" t="str">
        <f>IF(①基本情報入力シート!K70="","",①基本情報入力シート!K70)</f>
        <v/>
      </c>
      <c r="K54" s="593" t="str">
        <f>IF(①基本情報入力シート!L70="","",①基本情報入力シート!L70)</f>
        <v/>
      </c>
      <c r="L54" s="594" t="str">
        <f>IF(①基本情報入力シート!M70="","",①基本情報入力シート!M70)</f>
        <v/>
      </c>
      <c r="M54" s="594" t="str">
        <f>IF(①基本情報入力シート!R70="","",①基本情報入力シート!R70)</f>
        <v/>
      </c>
      <c r="N54" s="594" t="str">
        <f>IF(①基本情報入力シート!W70="","",①基本情報入力シート!W70)</f>
        <v/>
      </c>
      <c r="O54" s="589" t="str">
        <f>IF(①基本情報入力シート!X70="","",①基本情報入力シート!X70)</f>
        <v/>
      </c>
      <c r="P54" s="595" t="str">
        <f>IF(①基本情報入力シート!Y70="","",①基本情報入力シート!Y70)</f>
        <v/>
      </c>
      <c r="Q54" s="596" t="str">
        <f>IF(①基本情報入力シート!Z70="","",①基本情報入力シート!Z70)</f>
        <v/>
      </c>
      <c r="R54" s="623" t="str">
        <f>IF(①基本情報入力シート!AA70="","",①基本情報入力シート!AA70)</f>
        <v/>
      </c>
      <c r="S54" s="624"/>
      <c r="T54" s="625"/>
      <c r="U54" s="626" t="str">
        <f>IF(P54="","",VLOOKUP(P54,【参考】数式用!$A$5:$I$38,MATCH(T54,【参考】数式用!$H$4:$I$4,0)+7,0))</f>
        <v/>
      </c>
      <c r="V54" s="834"/>
      <c r="W54" s="234" t="s">
        <v>199</v>
      </c>
      <c r="X54" s="627"/>
      <c r="Y54" s="231" t="s">
        <v>200</v>
      </c>
      <c r="Z54" s="627"/>
      <c r="AA54" s="383" t="s">
        <v>201</v>
      </c>
      <c r="AB54" s="627"/>
      <c r="AC54" s="231" t="s">
        <v>200</v>
      </c>
      <c r="AD54" s="627"/>
      <c r="AE54" s="231" t="s">
        <v>202</v>
      </c>
      <c r="AF54" s="603" t="s">
        <v>203</v>
      </c>
      <c r="AG54" s="604" t="str">
        <f t="shared" si="6"/>
        <v/>
      </c>
      <c r="AH54" s="605" t="s">
        <v>204</v>
      </c>
      <c r="AI54" s="606" t="str">
        <f t="shared" si="10"/>
        <v/>
      </c>
      <c r="AJ54" s="189"/>
      <c r="AK54" s="628" t="str">
        <f t="shared" si="8"/>
        <v>○</v>
      </c>
      <c r="AL54" s="629" t="str">
        <f t="shared" si="9"/>
        <v/>
      </c>
      <c r="AM54" s="630"/>
      <c r="AN54" s="630"/>
      <c r="AO54" s="630"/>
      <c r="AP54" s="630"/>
      <c r="AQ54" s="630"/>
      <c r="AR54" s="630"/>
      <c r="AS54" s="630"/>
      <c r="AT54" s="630"/>
      <c r="AU54" s="631"/>
    </row>
    <row r="55" spans="1:47" ht="33" customHeight="1" thickBot="1">
      <c r="A55" s="589">
        <f t="shared" si="5"/>
        <v>44</v>
      </c>
      <c r="B55" s="590" t="str">
        <f>IF(①基本情報入力シート!C71="","",①基本情報入力シート!C71)</f>
        <v/>
      </c>
      <c r="C55" s="591" t="str">
        <f>IF(①基本情報入力シート!D71="","",①基本情報入力シート!D71)</f>
        <v/>
      </c>
      <c r="D55" s="592" t="str">
        <f>IF(①基本情報入力シート!E71="","",①基本情報入力シート!E71)</f>
        <v/>
      </c>
      <c r="E55" s="592" t="str">
        <f>IF(①基本情報入力シート!F71="","",①基本情報入力シート!F71)</f>
        <v/>
      </c>
      <c r="F55" s="592" t="str">
        <f>IF(①基本情報入力シート!G71="","",①基本情報入力シート!G71)</f>
        <v/>
      </c>
      <c r="G55" s="592" t="str">
        <f>IF(①基本情報入力シート!H71="","",①基本情報入力シート!H71)</f>
        <v/>
      </c>
      <c r="H55" s="592" t="str">
        <f>IF(①基本情報入力シート!I71="","",①基本情報入力シート!I71)</f>
        <v/>
      </c>
      <c r="I55" s="592" t="str">
        <f>IF(①基本情報入力シート!J71="","",①基本情報入力シート!J71)</f>
        <v/>
      </c>
      <c r="J55" s="592" t="str">
        <f>IF(①基本情報入力シート!K71="","",①基本情報入力シート!K71)</f>
        <v/>
      </c>
      <c r="K55" s="593" t="str">
        <f>IF(①基本情報入力シート!L71="","",①基本情報入力シート!L71)</f>
        <v/>
      </c>
      <c r="L55" s="594" t="str">
        <f>IF(①基本情報入力シート!M71="","",①基本情報入力シート!M71)</f>
        <v/>
      </c>
      <c r="M55" s="594" t="str">
        <f>IF(①基本情報入力シート!R71="","",①基本情報入力シート!R71)</f>
        <v/>
      </c>
      <c r="N55" s="594" t="str">
        <f>IF(①基本情報入力シート!W71="","",①基本情報入力シート!W71)</f>
        <v/>
      </c>
      <c r="O55" s="589" t="str">
        <f>IF(①基本情報入力シート!X71="","",①基本情報入力シート!X71)</f>
        <v/>
      </c>
      <c r="P55" s="595" t="str">
        <f>IF(①基本情報入力シート!Y71="","",①基本情報入力シート!Y71)</f>
        <v/>
      </c>
      <c r="Q55" s="596" t="str">
        <f>IF(①基本情報入力シート!Z71="","",①基本情報入力シート!Z71)</f>
        <v/>
      </c>
      <c r="R55" s="623" t="str">
        <f>IF(①基本情報入力シート!AA71="","",①基本情報入力シート!AA71)</f>
        <v/>
      </c>
      <c r="S55" s="624"/>
      <c r="T55" s="625"/>
      <c r="U55" s="626" t="str">
        <f>IF(P55="","",VLOOKUP(P55,【参考】数式用!$A$5:$I$38,MATCH(T55,【参考】数式用!$H$4:$I$4,0)+7,0))</f>
        <v/>
      </c>
      <c r="V55" s="834"/>
      <c r="W55" s="234" t="s">
        <v>199</v>
      </c>
      <c r="X55" s="627"/>
      <c r="Y55" s="231" t="s">
        <v>200</v>
      </c>
      <c r="Z55" s="627"/>
      <c r="AA55" s="383" t="s">
        <v>201</v>
      </c>
      <c r="AB55" s="627"/>
      <c r="AC55" s="231" t="s">
        <v>200</v>
      </c>
      <c r="AD55" s="627"/>
      <c r="AE55" s="231" t="s">
        <v>202</v>
      </c>
      <c r="AF55" s="603" t="s">
        <v>203</v>
      </c>
      <c r="AG55" s="604" t="str">
        <f t="shared" si="6"/>
        <v/>
      </c>
      <c r="AH55" s="605" t="s">
        <v>204</v>
      </c>
      <c r="AI55" s="606" t="str">
        <f t="shared" si="10"/>
        <v/>
      </c>
      <c r="AJ55" s="189"/>
      <c r="AK55" s="628" t="str">
        <f t="shared" si="8"/>
        <v>○</v>
      </c>
      <c r="AL55" s="629" t="str">
        <f t="shared" si="9"/>
        <v/>
      </c>
      <c r="AM55" s="630"/>
      <c r="AN55" s="630"/>
      <c r="AO55" s="630"/>
      <c r="AP55" s="630"/>
      <c r="AQ55" s="630"/>
      <c r="AR55" s="630"/>
      <c r="AS55" s="630"/>
      <c r="AT55" s="630"/>
      <c r="AU55" s="631"/>
    </row>
    <row r="56" spans="1:47" ht="33" customHeight="1" thickBot="1">
      <c r="A56" s="589">
        <f t="shared" si="5"/>
        <v>45</v>
      </c>
      <c r="B56" s="590" t="str">
        <f>IF(①基本情報入力シート!C72="","",①基本情報入力シート!C72)</f>
        <v/>
      </c>
      <c r="C56" s="591" t="str">
        <f>IF(①基本情報入力シート!D72="","",①基本情報入力シート!D72)</f>
        <v/>
      </c>
      <c r="D56" s="592" t="str">
        <f>IF(①基本情報入力シート!E72="","",①基本情報入力シート!E72)</f>
        <v/>
      </c>
      <c r="E56" s="592" t="str">
        <f>IF(①基本情報入力シート!F72="","",①基本情報入力シート!F72)</f>
        <v/>
      </c>
      <c r="F56" s="592" t="str">
        <f>IF(①基本情報入力シート!G72="","",①基本情報入力シート!G72)</f>
        <v/>
      </c>
      <c r="G56" s="592" t="str">
        <f>IF(①基本情報入力シート!H72="","",①基本情報入力シート!H72)</f>
        <v/>
      </c>
      <c r="H56" s="592" t="str">
        <f>IF(①基本情報入力シート!I72="","",①基本情報入力シート!I72)</f>
        <v/>
      </c>
      <c r="I56" s="592" t="str">
        <f>IF(①基本情報入力シート!J72="","",①基本情報入力シート!J72)</f>
        <v/>
      </c>
      <c r="J56" s="592" t="str">
        <f>IF(①基本情報入力シート!K72="","",①基本情報入力シート!K72)</f>
        <v/>
      </c>
      <c r="K56" s="593" t="str">
        <f>IF(①基本情報入力シート!L72="","",①基本情報入力シート!L72)</f>
        <v/>
      </c>
      <c r="L56" s="594" t="str">
        <f>IF(①基本情報入力シート!M72="","",①基本情報入力シート!M72)</f>
        <v/>
      </c>
      <c r="M56" s="594" t="str">
        <f>IF(①基本情報入力シート!R72="","",①基本情報入力シート!R72)</f>
        <v/>
      </c>
      <c r="N56" s="594" t="str">
        <f>IF(①基本情報入力シート!W72="","",①基本情報入力シート!W72)</f>
        <v/>
      </c>
      <c r="O56" s="589" t="str">
        <f>IF(①基本情報入力シート!X72="","",①基本情報入力シート!X72)</f>
        <v/>
      </c>
      <c r="P56" s="595" t="str">
        <f>IF(①基本情報入力シート!Y72="","",①基本情報入力シート!Y72)</f>
        <v/>
      </c>
      <c r="Q56" s="596" t="str">
        <f>IF(①基本情報入力シート!Z72="","",①基本情報入力シート!Z72)</f>
        <v/>
      </c>
      <c r="R56" s="623" t="str">
        <f>IF(①基本情報入力シート!AA72="","",①基本情報入力シート!AA72)</f>
        <v/>
      </c>
      <c r="S56" s="624"/>
      <c r="T56" s="625"/>
      <c r="U56" s="626" t="str">
        <f>IF(P56="","",VLOOKUP(P56,【参考】数式用!$A$5:$I$38,MATCH(T56,【参考】数式用!$H$4:$I$4,0)+7,0))</f>
        <v/>
      </c>
      <c r="V56" s="834"/>
      <c r="W56" s="234" t="s">
        <v>199</v>
      </c>
      <c r="X56" s="627"/>
      <c r="Y56" s="231" t="s">
        <v>200</v>
      </c>
      <c r="Z56" s="627"/>
      <c r="AA56" s="383" t="s">
        <v>201</v>
      </c>
      <c r="AB56" s="627"/>
      <c r="AC56" s="231" t="s">
        <v>200</v>
      </c>
      <c r="AD56" s="627"/>
      <c r="AE56" s="231" t="s">
        <v>202</v>
      </c>
      <c r="AF56" s="603" t="s">
        <v>203</v>
      </c>
      <c r="AG56" s="604" t="str">
        <f t="shared" si="6"/>
        <v/>
      </c>
      <c r="AH56" s="605" t="s">
        <v>204</v>
      </c>
      <c r="AI56" s="606" t="str">
        <f t="shared" si="10"/>
        <v/>
      </c>
      <c r="AJ56" s="189"/>
      <c r="AK56" s="628" t="str">
        <f t="shared" si="8"/>
        <v>○</v>
      </c>
      <c r="AL56" s="629" t="str">
        <f t="shared" si="9"/>
        <v/>
      </c>
      <c r="AM56" s="630"/>
      <c r="AN56" s="630"/>
      <c r="AO56" s="630"/>
      <c r="AP56" s="630"/>
      <c r="AQ56" s="630"/>
      <c r="AR56" s="630"/>
      <c r="AS56" s="630"/>
      <c r="AT56" s="630"/>
      <c r="AU56" s="631"/>
    </row>
    <row r="57" spans="1:47" ht="33" customHeight="1" thickBot="1">
      <c r="A57" s="589">
        <f t="shared" si="5"/>
        <v>46</v>
      </c>
      <c r="B57" s="590" t="str">
        <f>IF(①基本情報入力シート!C73="","",①基本情報入力シート!C73)</f>
        <v/>
      </c>
      <c r="C57" s="591" t="str">
        <f>IF(①基本情報入力シート!D73="","",①基本情報入力シート!D73)</f>
        <v/>
      </c>
      <c r="D57" s="592" t="str">
        <f>IF(①基本情報入力シート!E73="","",①基本情報入力シート!E73)</f>
        <v/>
      </c>
      <c r="E57" s="592" t="str">
        <f>IF(①基本情報入力シート!F73="","",①基本情報入力シート!F73)</f>
        <v/>
      </c>
      <c r="F57" s="592" t="str">
        <f>IF(①基本情報入力シート!G73="","",①基本情報入力シート!G73)</f>
        <v/>
      </c>
      <c r="G57" s="592" t="str">
        <f>IF(①基本情報入力シート!H73="","",①基本情報入力シート!H73)</f>
        <v/>
      </c>
      <c r="H57" s="592" t="str">
        <f>IF(①基本情報入力シート!I73="","",①基本情報入力シート!I73)</f>
        <v/>
      </c>
      <c r="I57" s="592" t="str">
        <f>IF(①基本情報入力シート!J73="","",①基本情報入力シート!J73)</f>
        <v/>
      </c>
      <c r="J57" s="592" t="str">
        <f>IF(①基本情報入力シート!K73="","",①基本情報入力シート!K73)</f>
        <v/>
      </c>
      <c r="K57" s="593" t="str">
        <f>IF(①基本情報入力シート!L73="","",①基本情報入力シート!L73)</f>
        <v/>
      </c>
      <c r="L57" s="594" t="str">
        <f>IF(①基本情報入力シート!M73="","",①基本情報入力シート!M73)</f>
        <v/>
      </c>
      <c r="M57" s="594" t="str">
        <f>IF(①基本情報入力シート!R73="","",①基本情報入力シート!R73)</f>
        <v/>
      </c>
      <c r="N57" s="594" t="str">
        <f>IF(①基本情報入力シート!W73="","",①基本情報入力シート!W73)</f>
        <v/>
      </c>
      <c r="O57" s="589" t="str">
        <f>IF(①基本情報入力シート!X73="","",①基本情報入力シート!X73)</f>
        <v/>
      </c>
      <c r="P57" s="595" t="str">
        <f>IF(①基本情報入力シート!Y73="","",①基本情報入力シート!Y73)</f>
        <v/>
      </c>
      <c r="Q57" s="596" t="str">
        <f>IF(①基本情報入力シート!Z73="","",①基本情報入力シート!Z73)</f>
        <v/>
      </c>
      <c r="R57" s="623" t="str">
        <f>IF(①基本情報入力シート!AA73="","",①基本情報入力シート!AA73)</f>
        <v/>
      </c>
      <c r="S57" s="624"/>
      <c r="T57" s="625"/>
      <c r="U57" s="626" t="str">
        <f>IF(P57="","",VLOOKUP(P57,【参考】数式用!$A$5:$I$38,MATCH(T57,【参考】数式用!$H$4:$I$4,0)+7,0))</f>
        <v/>
      </c>
      <c r="V57" s="834"/>
      <c r="W57" s="234" t="s">
        <v>199</v>
      </c>
      <c r="X57" s="627"/>
      <c r="Y57" s="231" t="s">
        <v>200</v>
      </c>
      <c r="Z57" s="627"/>
      <c r="AA57" s="383" t="s">
        <v>201</v>
      </c>
      <c r="AB57" s="627"/>
      <c r="AC57" s="231" t="s">
        <v>200</v>
      </c>
      <c r="AD57" s="627"/>
      <c r="AE57" s="231" t="s">
        <v>202</v>
      </c>
      <c r="AF57" s="603" t="s">
        <v>203</v>
      </c>
      <c r="AG57" s="604" t="str">
        <f t="shared" si="6"/>
        <v/>
      </c>
      <c r="AH57" s="605" t="s">
        <v>204</v>
      </c>
      <c r="AI57" s="606" t="str">
        <f t="shared" si="10"/>
        <v/>
      </c>
      <c r="AJ57" s="189"/>
      <c r="AK57" s="628" t="str">
        <f t="shared" si="8"/>
        <v>○</v>
      </c>
      <c r="AL57" s="629" t="str">
        <f t="shared" si="9"/>
        <v/>
      </c>
      <c r="AM57" s="630"/>
      <c r="AN57" s="630"/>
      <c r="AO57" s="630"/>
      <c r="AP57" s="630"/>
      <c r="AQ57" s="630"/>
      <c r="AR57" s="630"/>
      <c r="AS57" s="630"/>
      <c r="AT57" s="630"/>
      <c r="AU57" s="631"/>
    </row>
    <row r="58" spans="1:47" ht="33" customHeight="1" thickBot="1">
      <c r="A58" s="589">
        <f t="shared" si="5"/>
        <v>47</v>
      </c>
      <c r="B58" s="590" t="str">
        <f>IF(①基本情報入力シート!C74="","",①基本情報入力シート!C74)</f>
        <v/>
      </c>
      <c r="C58" s="591" t="str">
        <f>IF(①基本情報入力シート!D74="","",①基本情報入力シート!D74)</f>
        <v/>
      </c>
      <c r="D58" s="592" t="str">
        <f>IF(①基本情報入力シート!E74="","",①基本情報入力シート!E74)</f>
        <v/>
      </c>
      <c r="E58" s="592" t="str">
        <f>IF(①基本情報入力シート!F74="","",①基本情報入力シート!F74)</f>
        <v/>
      </c>
      <c r="F58" s="592" t="str">
        <f>IF(①基本情報入力シート!G74="","",①基本情報入力シート!G74)</f>
        <v/>
      </c>
      <c r="G58" s="592" t="str">
        <f>IF(①基本情報入力シート!H74="","",①基本情報入力シート!H74)</f>
        <v/>
      </c>
      <c r="H58" s="592" t="str">
        <f>IF(①基本情報入力シート!I74="","",①基本情報入力シート!I74)</f>
        <v/>
      </c>
      <c r="I58" s="592" t="str">
        <f>IF(①基本情報入力シート!J74="","",①基本情報入力シート!J74)</f>
        <v/>
      </c>
      <c r="J58" s="592" t="str">
        <f>IF(①基本情報入力シート!K74="","",①基本情報入力シート!K74)</f>
        <v/>
      </c>
      <c r="K58" s="593" t="str">
        <f>IF(①基本情報入力シート!L74="","",①基本情報入力シート!L74)</f>
        <v/>
      </c>
      <c r="L58" s="594" t="str">
        <f>IF(①基本情報入力シート!M74="","",①基本情報入力シート!M74)</f>
        <v/>
      </c>
      <c r="M58" s="594" t="str">
        <f>IF(①基本情報入力シート!R74="","",①基本情報入力シート!R74)</f>
        <v/>
      </c>
      <c r="N58" s="594" t="str">
        <f>IF(①基本情報入力シート!W74="","",①基本情報入力シート!W74)</f>
        <v/>
      </c>
      <c r="O58" s="589" t="str">
        <f>IF(①基本情報入力シート!X74="","",①基本情報入力シート!X74)</f>
        <v/>
      </c>
      <c r="P58" s="595" t="str">
        <f>IF(①基本情報入力シート!Y74="","",①基本情報入力シート!Y74)</f>
        <v/>
      </c>
      <c r="Q58" s="596" t="str">
        <f>IF(①基本情報入力シート!Z74="","",①基本情報入力シート!Z74)</f>
        <v/>
      </c>
      <c r="R58" s="623" t="str">
        <f>IF(①基本情報入力シート!AA74="","",①基本情報入力シート!AA74)</f>
        <v/>
      </c>
      <c r="S58" s="624"/>
      <c r="T58" s="625"/>
      <c r="U58" s="626" t="str">
        <f>IF(P58="","",VLOOKUP(P58,【参考】数式用!$A$5:$I$38,MATCH(T58,【参考】数式用!$H$4:$I$4,0)+7,0))</f>
        <v/>
      </c>
      <c r="V58" s="834"/>
      <c r="W58" s="234" t="s">
        <v>199</v>
      </c>
      <c r="X58" s="627"/>
      <c r="Y58" s="231" t="s">
        <v>200</v>
      </c>
      <c r="Z58" s="627"/>
      <c r="AA58" s="383" t="s">
        <v>201</v>
      </c>
      <c r="AB58" s="627"/>
      <c r="AC58" s="231" t="s">
        <v>200</v>
      </c>
      <c r="AD58" s="627"/>
      <c r="AE58" s="231" t="s">
        <v>202</v>
      </c>
      <c r="AF58" s="603" t="s">
        <v>203</v>
      </c>
      <c r="AG58" s="604" t="str">
        <f t="shared" si="6"/>
        <v/>
      </c>
      <c r="AH58" s="605" t="s">
        <v>204</v>
      </c>
      <c r="AI58" s="606" t="str">
        <f t="shared" si="10"/>
        <v/>
      </c>
      <c r="AJ58" s="189"/>
      <c r="AK58" s="628" t="str">
        <f t="shared" si="8"/>
        <v>○</v>
      </c>
      <c r="AL58" s="629" t="str">
        <f t="shared" si="9"/>
        <v/>
      </c>
      <c r="AM58" s="630"/>
      <c r="AN58" s="630"/>
      <c r="AO58" s="630"/>
      <c r="AP58" s="630"/>
      <c r="AQ58" s="630"/>
      <c r="AR58" s="630"/>
      <c r="AS58" s="630"/>
      <c r="AT58" s="630"/>
      <c r="AU58" s="631"/>
    </row>
    <row r="59" spans="1:47" ht="33" customHeight="1" thickBot="1">
      <c r="A59" s="589">
        <f t="shared" si="5"/>
        <v>48</v>
      </c>
      <c r="B59" s="590" t="str">
        <f>IF(①基本情報入力シート!C75="","",①基本情報入力シート!C75)</f>
        <v/>
      </c>
      <c r="C59" s="591" t="str">
        <f>IF(①基本情報入力シート!D75="","",①基本情報入力シート!D75)</f>
        <v/>
      </c>
      <c r="D59" s="592" t="str">
        <f>IF(①基本情報入力シート!E75="","",①基本情報入力シート!E75)</f>
        <v/>
      </c>
      <c r="E59" s="592" t="str">
        <f>IF(①基本情報入力シート!F75="","",①基本情報入力シート!F75)</f>
        <v/>
      </c>
      <c r="F59" s="592" t="str">
        <f>IF(①基本情報入力シート!G75="","",①基本情報入力シート!G75)</f>
        <v/>
      </c>
      <c r="G59" s="592" t="str">
        <f>IF(①基本情報入力シート!H75="","",①基本情報入力シート!H75)</f>
        <v/>
      </c>
      <c r="H59" s="592" t="str">
        <f>IF(①基本情報入力シート!I75="","",①基本情報入力シート!I75)</f>
        <v/>
      </c>
      <c r="I59" s="592" t="str">
        <f>IF(①基本情報入力シート!J75="","",①基本情報入力シート!J75)</f>
        <v/>
      </c>
      <c r="J59" s="592" t="str">
        <f>IF(①基本情報入力シート!K75="","",①基本情報入力シート!K75)</f>
        <v/>
      </c>
      <c r="K59" s="593" t="str">
        <f>IF(①基本情報入力シート!L75="","",①基本情報入力シート!L75)</f>
        <v/>
      </c>
      <c r="L59" s="594" t="str">
        <f>IF(①基本情報入力シート!M75="","",①基本情報入力シート!M75)</f>
        <v/>
      </c>
      <c r="M59" s="594" t="str">
        <f>IF(①基本情報入力シート!R75="","",①基本情報入力シート!R75)</f>
        <v/>
      </c>
      <c r="N59" s="594" t="str">
        <f>IF(①基本情報入力シート!W75="","",①基本情報入力シート!W75)</f>
        <v/>
      </c>
      <c r="O59" s="589" t="str">
        <f>IF(①基本情報入力シート!X75="","",①基本情報入力シート!X75)</f>
        <v/>
      </c>
      <c r="P59" s="595" t="str">
        <f>IF(①基本情報入力シート!Y75="","",①基本情報入力シート!Y75)</f>
        <v/>
      </c>
      <c r="Q59" s="596" t="str">
        <f>IF(①基本情報入力シート!Z75="","",①基本情報入力シート!Z75)</f>
        <v/>
      </c>
      <c r="R59" s="623" t="str">
        <f>IF(①基本情報入力シート!AA75="","",①基本情報入力シート!AA75)</f>
        <v/>
      </c>
      <c r="S59" s="624"/>
      <c r="T59" s="625"/>
      <c r="U59" s="626" t="str">
        <f>IF(P59="","",VLOOKUP(P59,【参考】数式用!$A$5:$I$38,MATCH(T59,【参考】数式用!$H$4:$I$4,0)+7,0))</f>
        <v/>
      </c>
      <c r="V59" s="834"/>
      <c r="W59" s="234" t="s">
        <v>199</v>
      </c>
      <c r="X59" s="627"/>
      <c r="Y59" s="231" t="s">
        <v>200</v>
      </c>
      <c r="Z59" s="627"/>
      <c r="AA59" s="383" t="s">
        <v>201</v>
      </c>
      <c r="AB59" s="627"/>
      <c r="AC59" s="231" t="s">
        <v>200</v>
      </c>
      <c r="AD59" s="627"/>
      <c r="AE59" s="231" t="s">
        <v>202</v>
      </c>
      <c r="AF59" s="603" t="s">
        <v>203</v>
      </c>
      <c r="AG59" s="604" t="str">
        <f t="shared" si="6"/>
        <v/>
      </c>
      <c r="AH59" s="605" t="s">
        <v>204</v>
      </c>
      <c r="AI59" s="606" t="str">
        <f t="shared" si="10"/>
        <v/>
      </c>
      <c r="AJ59" s="189"/>
      <c r="AK59" s="628" t="str">
        <f t="shared" si="8"/>
        <v>○</v>
      </c>
      <c r="AL59" s="629" t="str">
        <f t="shared" si="9"/>
        <v/>
      </c>
      <c r="AM59" s="630"/>
      <c r="AN59" s="630"/>
      <c r="AO59" s="630"/>
      <c r="AP59" s="630"/>
      <c r="AQ59" s="630"/>
      <c r="AR59" s="630"/>
      <c r="AS59" s="630"/>
      <c r="AT59" s="630"/>
      <c r="AU59" s="631"/>
    </row>
    <row r="60" spans="1:47" ht="33" customHeight="1" thickBot="1">
      <c r="A60" s="589">
        <f t="shared" si="5"/>
        <v>49</v>
      </c>
      <c r="B60" s="590" t="str">
        <f>IF(①基本情報入力シート!C76="","",①基本情報入力シート!C76)</f>
        <v/>
      </c>
      <c r="C60" s="591" t="str">
        <f>IF(①基本情報入力シート!D76="","",①基本情報入力シート!D76)</f>
        <v/>
      </c>
      <c r="D60" s="592" t="str">
        <f>IF(①基本情報入力シート!E76="","",①基本情報入力シート!E76)</f>
        <v/>
      </c>
      <c r="E60" s="592" t="str">
        <f>IF(①基本情報入力シート!F76="","",①基本情報入力シート!F76)</f>
        <v/>
      </c>
      <c r="F60" s="592" t="str">
        <f>IF(①基本情報入力シート!G76="","",①基本情報入力シート!G76)</f>
        <v/>
      </c>
      <c r="G60" s="592" t="str">
        <f>IF(①基本情報入力シート!H76="","",①基本情報入力シート!H76)</f>
        <v/>
      </c>
      <c r="H60" s="592" t="str">
        <f>IF(①基本情報入力シート!I76="","",①基本情報入力シート!I76)</f>
        <v/>
      </c>
      <c r="I60" s="592" t="str">
        <f>IF(①基本情報入力シート!J76="","",①基本情報入力シート!J76)</f>
        <v/>
      </c>
      <c r="J60" s="592" t="str">
        <f>IF(①基本情報入力シート!K76="","",①基本情報入力シート!K76)</f>
        <v/>
      </c>
      <c r="K60" s="593" t="str">
        <f>IF(①基本情報入力シート!L76="","",①基本情報入力シート!L76)</f>
        <v/>
      </c>
      <c r="L60" s="594" t="str">
        <f>IF(①基本情報入力シート!M76="","",①基本情報入力シート!M76)</f>
        <v/>
      </c>
      <c r="M60" s="594" t="str">
        <f>IF(①基本情報入力シート!R76="","",①基本情報入力シート!R76)</f>
        <v/>
      </c>
      <c r="N60" s="594" t="str">
        <f>IF(①基本情報入力シート!W76="","",①基本情報入力シート!W76)</f>
        <v/>
      </c>
      <c r="O60" s="589" t="str">
        <f>IF(①基本情報入力シート!X76="","",①基本情報入力シート!X76)</f>
        <v/>
      </c>
      <c r="P60" s="595" t="str">
        <f>IF(①基本情報入力シート!Y76="","",①基本情報入力シート!Y76)</f>
        <v/>
      </c>
      <c r="Q60" s="596" t="str">
        <f>IF(①基本情報入力シート!Z76="","",①基本情報入力シート!Z76)</f>
        <v/>
      </c>
      <c r="R60" s="623" t="str">
        <f>IF(①基本情報入力シート!AA76="","",①基本情報入力シート!AA76)</f>
        <v/>
      </c>
      <c r="S60" s="624"/>
      <c r="T60" s="625"/>
      <c r="U60" s="626" t="str">
        <f>IF(P60="","",VLOOKUP(P60,【参考】数式用!$A$5:$I$38,MATCH(T60,【参考】数式用!$H$4:$I$4,0)+7,0))</f>
        <v/>
      </c>
      <c r="V60" s="834"/>
      <c r="W60" s="234" t="s">
        <v>199</v>
      </c>
      <c r="X60" s="627"/>
      <c r="Y60" s="231" t="s">
        <v>200</v>
      </c>
      <c r="Z60" s="627"/>
      <c r="AA60" s="383" t="s">
        <v>201</v>
      </c>
      <c r="AB60" s="627"/>
      <c r="AC60" s="231" t="s">
        <v>200</v>
      </c>
      <c r="AD60" s="627"/>
      <c r="AE60" s="231" t="s">
        <v>202</v>
      </c>
      <c r="AF60" s="603" t="s">
        <v>203</v>
      </c>
      <c r="AG60" s="604" t="str">
        <f t="shared" si="6"/>
        <v/>
      </c>
      <c r="AH60" s="605" t="s">
        <v>204</v>
      </c>
      <c r="AI60" s="606" t="str">
        <f t="shared" si="10"/>
        <v/>
      </c>
      <c r="AJ60" s="189"/>
      <c r="AK60" s="628" t="str">
        <f t="shared" si="8"/>
        <v>○</v>
      </c>
      <c r="AL60" s="629" t="str">
        <f t="shared" si="9"/>
        <v/>
      </c>
      <c r="AM60" s="630"/>
      <c r="AN60" s="630"/>
      <c r="AO60" s="630"/>
      <c r="AP60" s="630"/>
      <c r="AQ60" s="630"/>
      <c r="AR60" s="630"/>
      <c r="AS60" s="630"/>
      <c r="AT60" s="630"/>
      <c r="AU60" s="631"/>
    </row>
    <row r="61" spans="1:47" ht="33" customHeight="1" thickBot="1">
      <c r="A61" s="589">
        <f t="shared" si="5"/>
        <v>50</v>
      </c>
      <c r="B61" s="590" t="str">
        <f>IF(①基本情報入力シート!C77="","",①基本情報入力シート!C77)</f>
        <v/>
      </c>
      <c r="C61" s="591" t="str">
        <f>IF(①基本情報入力シート!D77="","",①基本情報入力シート!D77)</f>
        <v/>
      </c>
      <c r="D61" s="592" t="str">
        <f>IF(①基本情報入力シート!E77="","",①基本情報入力シート!E77)</f>
        <v/>
      </c>
      <c r="E61" s="592" t="str">
        <f>IF(①基本情報入力シート!F77="","",①基本情報入力シート!F77)</f>
        <v/>
      </c>
      <c r="F61" s="592" t="str">
        <f>IF(①基本情報入力シート!G77="","",①基本情報入力シート!G77)</f>
        <v/>
      </c>
      <c r="G61" s="592" t="str">
        <f>IF(①基本情報入力シート!H77="","",①基本情報入力シート!H77)</f>
        <v/>
      </c>
      <c r="H61" s="592" t="str">
        <f>IF(①基本情報入力シート!I77="","",①基本情報入力シート!I77)</f>
        <v/>
      </c>
      <c r="I61" s="592" t="str">
        <f>IF(①基本情報入力シート!J77="","",①基本情報入力シート!J77)</f>
        <v/>
      </c>
      <c r="J61" s="592" t="str">
        <f>IF(①基本情報入力シート!K77="","",①基本情報入力シート!K77)</f>
        <v/>
      </c>
      <c r="K61" s="593" t="str">
        <f>IF(①基本情報入力シート!L77="","",①基本情報入力シート!L77)</f>
        <v/>
      </c>
      <c r="L61" s="594" t="str">
        <f>IF(①基本情報入力シート!M77="","",①基本情報入力シート!M77)</f>
        <v/>
      </c>
      <c r="M61" s="594" t="str">
        <f>IF(①基本情報入力シート!R77="","",①基本情報入力シート!R77)</f>
        <v/>
      </c>
      <c r="N61" s="594" t="str">
        <f>IF(①基本情報入力シート!W77="","",①基本情報入力シート!W77)</f>
        <v/>
      </c>
      <c r="O61" s="589" t="str">
        <f>IF(①基本情報入力シート!X77="","",①基本情報入力シート!X77)</f>
        <v/>
      </c>
      <c r="P61" s="595" t="str">
        <f>IF(①基本情報入力シート!Y77="","",①基本情報入力シート!Y77)</f>
        <v/>
      </c>
      <c r="Q61" s="596" t="str">
        <f>IF(①基本情報入力シート!Z77="","",①基本情報入力シート!Z77)</f>
        <v/>
      </c>
      <c r="R61" s="623" t="str">
        <f>IF(①基本情報入力シート!AA77="","",①基本情報入力シート!AA77)</f>
        <v/>
      </c>
      <c r="S61" s="624"/>
      <c r="T61" s="625"/>
      <c r="U61" s="626" t="str">
        <f>IF(P61="","",VLOOKUP(P61,【参考】数式用!$A$5:$I$38,MATCH(T61,【参考】数式用!$H$4:$I$4,0)+7,0))</f>
        <v/>
      </c>
      <c r="V61" s="834"/>
      <c r="W61" s="234" t="s">
        <v>199</v>
      </c>
      <c r="X61" s="627"/>
      <c r="Y61" s="231" t="s">
        <v>200</v>
      </c>
      <c r="Z61" s="627"/>
      <c r="AA61" s="383" t="s">
        <v>201</v>
      </c>
      <c r="AB61" s="627"/>
      <c r="AC61" s="231" t="s">
        <v>200</v>
      </c>
      <c r="AD61" s="627"/>
      <c r="AE61" s="231" t="s">
        <v>202</v>
      </c>
      <c r="AF61" s="603" t="s">
        <v>203</v>
      </c>
      <c r="AG61" s="604" t="str">
        <f t="shared" si="6"/>
        <v/>
      </c>
      <c r="AH61" s="605" t="s">
        <v>204</v>
      </c>
      <c r="AI61" s="606" t="str">
        <f t="shared" si="10"/>
        <v/>
      </c>
      <c r="AJ61" s="189"/>
      <c r="AK61" s="628" t="str">
        <f t="shared" si="8"/>
        <v>○</v>
      </c>
      <c r="AL61" s="629" t="str">
        <f t="shared" si="9"/>
        <v/>
      </c>
      <c r="AM61" s="630"/>
      <c r="AN61" s="630"/>
      <c r="AO61" s="630"/>
      <c r="AP61" s="630"/>
      <c r="AQ61" s="630"/>
      <c r="AR61" s="630"/>
      <c r="AS61" s="630"/>
      <c r="AT61" s="630"/>
      <c r="AU61" s="631"/>
    </row>
    <row r="62" spans="1:47" ht="33" customHeight="1" thickBot="1">
      <c r="A62" s="589">
        <f t="shared" si="5"/>
        <v>51</v>
      </c>
      <c r="B62" s="590" t="str">
        <f>IF(①基本情報入力シート!C78="","",①基本情報入力シート!C78)</f>
        <v/>
      </c>
      <c r="C62" s="591" t="str">
        <f>IF(①基本情報入力シート!D78="","",①基本情報入力シート!D78)</f>
        <v/>
      </c>
      <c r="D62" s="592" t="str">
        <f>IF(①基本情報入力シート!E78="","",①基本情報入力シート!E78)</f>
        <v/>
      </c>
      <c r="E62" s="592" t="str">
        <f>IF(①基本情報入力シート!F78="","",①基本情報入力シート!F78)</f>
        <v/>
      </c>
      <c r="F62" s="592" t="str">
        <f>IF(①基本情報入力シート!G78="","",①基本情報入力シート!G78)</f>
        <v/>
      </c>
      <c r="G62" s="592" t="str">
        <f>IF(①基本情報入力シート!H78="","",①基本情報入力シート!H78)</f>
        <v/>
      </c>
      <c r="H62" s="592" t="str">
        <f>IF(①基本情報入力シート!I78="","",①基本情報入力シート!I78)</f>
        <v/>
      </c>
      <c r="I62" s="592" t="str">
        <f>IF(①基本情報入力シート!J78="","",①基本情報入力シート!J78)</f>
        <v/>
      </c>
      <c r="J62" s="592" t="str">
        <f>IF(①基本情報入力シート!K78="","",①基本情報入力シート!K78)</f>
        <v/>
      </c>
      <c r="K62" s="593" t="str">
        <f>IF(①基本情報入力シート!L78="","",①基本情報入力シート!L78)</f>
        <v/>
      </c>
      <c r="L62" s="594" t="str">
        <f>IF(①基本情報入力シート!M78="","",①基本情報入力シート!M78)</f>
        <v/>
      </c>
      <c r="M62" s="594" t="str">
        <f>IF(①基本情報入力シート!R78="","",①基本情報入力シート!R78)</f>
        <v/>
      </c>
      <c r="N62" s="594" t="str">
        <f>IF(①基本情報入力シート!W78="","",①基本情報入力シート!W78)</f>
        <v/>
      </c>
      <c r="O62" s="589" t="str">
        <f>IF(①基本情報入力シート!X78="","",①基本情報入力シート!X78)</f>
        <v/>
      </c>
      <c r="P62" s="595" t="str">
        <f>IF(①基本情報入力シート!Y78="","",①基本情報入力シート!Y78)</f>
        <v/>
      </c>
      <c r="Q62" s="596" t="str">
        <f>IF(①基本情報入力シート!Z78="","",①基本情報入力シート!Z78)</f>
        <v/>
      </c>
      <c r="R62" s="623" t="str">
        <f>IF(①基本情報入力シート!AA78="","",①基本情報入力シート!AA78)</f>
        <v/>
      </c>
      <c r="S62" s="624"/>
      <c r="T62" s="625"/>
      <c r="U62" s="626" t="str">
        <f>IF(P62="","",VLOOKUP(P62,【参考】数式用!$A$5:$I$38,MATCH(T62,【参考】数式用!$H$4:$I$4,0)+7,0))</f>
        <v/>
      </c>
      <c r="V62" s="834"/>
      <c r="W62" s="234" t="s">
        <v>199</v>
      </c>
      <c r="X62" s="627"/>
      <c r="Y62" s="231" t="s">
        <v>200</v>
      </c>
      <c r="Z62" s="627"/>
      <c r="AA62" s="383" t="s">
        <v>201</v>
      </c>
      <c r="AB62" s="627"/>
      <c r="AC62" s="231" t="s">
        <v>200</v>
      </c>
      <c r="AD62" s="627"/>
      <c r="AE62" s="231" t="s">
        <v>202</v>
      </c>
      <c r="AF62" s="603" t="s">
        <v>203</v>
      </c>
      <c r="AG62" s="604" t="str">
        <f t="shared" si="6"/>
        <v/>
      </c>
      <c r="AH62" s="605" t="s">
        <v>204</v>
      </c>
      <c r="AI62" s="606" t="str">
        <f t="shared" si="10"/>
        <v/>
      </c>
      <c r="AJ62" s="189"/>
      <c r="AK62" s="628" t="str">
        <f t="shared" si="8"/>
        <v>○</v>
      </c>
      <c r="AL62" s="629" t="str">
        <f t="shared" si="9"/>
        <v/>
      </c>
      <c r="AM62" s="630"/>
      <c r="AN62" s="630"/>
      <c r="AO62" s="630"/>
      <c r="AP62" s="630"/>
      <c r="AQ62" s="630"/>
      <c r="AR62" s="630"/>
      <c r="AS62" s="630"/>
      <c r="AT62" s="630"/>
      <c r="AU62" s="631"/>
    </row>
    <row r="63" spans="1:47" ht="33" customHeight="1" thickBot="1">
      <c r="A63" s="589">
        <f t="shared" si="5"/>
        <v>52</v>
      </c>
      <c r="B63" s="590" t="str">
        <f>IF(①基本情報入力シート!C79="","",①基本情報入力シート!C79)</f>
        <v/>
      </c>
      <c r="C63" s="591" t="str">
        <f>IF(①基本情報入力シート!D79="","",①基本情報入力シート!D79)</f>
        <v/>
      </c>
      <c r="D63" s="592" t="str">
        <f>IF(①基本情報入力シート!E79="","",①基本情報入力シート!E79)</f>
        <v/>
      </c>
      <c r="E63" s="592" t="str">
        <f>IF(①基本情報入力シート!F79="","",①基本情報入力シート!F79)</f>
        <v/>
      </c>
      <c r="F63" s="592" t="str">
        <f>IF(①基本情報入力シート!G79="","",①基本情報入力シート!G79)</f>
        <v/>
      </c>
      <c r="G63" s="592" t="str">
        <f>IF(①基本情報入力シート!H79="","",①基本情報入力シート!H79)</f>
        <v/>
      </c>
      <c r="H63" s="592" t="str">
        <f>IF(①基本情報入力シート!I79="","",①基本情報入力シート!I79)</f>
        <v/>
      </c>
      <c r="I63" s="592" t="str">
        <f>IF(①基本情報入力シート!J79="","",①基本情報入力シート!J79)</f>
        <v/>
      </c>
      <c r="J63" s="592" t="str">
        <f>IF(①基本情報入力シート!K79="","",①基本情報入力シート!K79)</f>
        <v/>
      </c>
      <c r="K63" s="593" t="str">
        <f>IF(①基本情報入力シート!L79="","",①基本情報入力シート!L79)</f>
        <v/>
      </c>
      <c r="L63" s="594" t="str">
        <f>IF(①基本情報入力シート!M79="","",①基本情報入力シート!M79)</f>
        <v/>
      </c>
      <c r="M63" s="594" t="str">
        <f>IF(①基本情報入力シート!R79="","",①基本情報入力シート!R79)</f>
        <v/>
      </c>
      <c r="N63" s="594" t="str">
        <f>IF(①基本情報入力シート!W79="","",①基本情報入力シート!W79)</f>
        <v/>
      </c>
      <c r="O63" s="589" t="str">
        <f>IF(①基本情報入力シート!X79="","",①基本情報入力シート!X79)</f>
        <v/>
      </c>
      <c r="P63" s="595" t="str">
        <f>IF(①基本情報入力シート!Y79="","",①基本情報入力シート!Y79)</f>
        <v/>
      </c>
      <c r="Q63" s="596" t="str">
        <f>IF(①基本情報入力シート!Z79="","",①基本情報入力シート!Z79)</f>
        <v/>
      </c>
      <c r="R63" s="623" t="str">
        <f>IF(①基本情報入力シート!AA79="","",①基本情報入力シート!AA79)</f>
        <v/>
      </c>
      <c r="S63" s="624"/>
      <c r="T63" s="625"/>
      <c r="U63" s="626" t="str">
        <f>IF(P63="","",VLOOKUP(P63,【参考】数式用!$A$5:$I$38,MATCH(T63,【参考】数式用!$H$4:$I$4,0)+7,0))</f>
        <v/>
      </c>
      <c r="V63" s="834"/>
      <c r="W63" s="234" t="s">
        <v>199</v>
      </c>
      <c r="X63" s="627"/>
      <c r="Y63" s="231" t="s">
        <v>200</v>
      </c>
      <c r="Z63" s="627"/>
      <c r="AA63" s="383" t="s">
        <v>201</v>
      </c>
      <c r="AB63" s="627"/>
      <c r="AC63" s="231" t="s">
        <v>200</v>
      </c>
      <c r="AD63" s="627"/>
      <c r="AE63" s="231" t="s">
        <v>202</v>
      </c>
      <c r="AF63" s="603" t="s">
        <v>203</v>
      </c>
      <c r="AG63" s="604" t="str">
        <f t="shared" si="6"/>
        <v/>
      </c>
      <c r="AH63" s="605" t="s">
        <v>204</v>
      </c>
      <c r="AI63" s="606" t="str">
        <f t="shared" si="10"/>
        <v/>
      </c>
      <c r="AJ63" s="189"/>
      <c r="AK63" s="628" t="str">
        <f t="shared" si="8"/>
        <v>○</v>
      </c>
      <c r="AL63" s="629" t="str">
        <f t="shared" si="9"/>
        <v/>
      </c>
      <c r="AM63" s="630"/>
      <c r="AN63" s="630"/>
      <c r="AO63" s="630"/>
      <c r="AP63" s="630"/>
      <c r="AQ63" s="630"/>
      <c r="AR63" s="630"/>
      <c r="AS63" s="630"/>
      <c r="AT63" s="630"/>
      <c r="AU63" s="631"/>
    </row>
    <row r="64" spans="1:47" ht="33" customHeight="1" thickBot="1">
      <c r="A64" s="589">
        <f t="shared" si="5"/>
        <v>53</v>
      </c>
      <c r="B64" s="590" t="str">
        <f>IF(①基本情報入力シート!C80="","",①基本情報入力シート!C80)</f>
        <v/>
      </c>
      <c r="C64" s="591" t="str">
        <f>IF(①基本情報入力シート!D80="","",①基本情報入力シート!D80)</f>
        <v/>
      </c>
      <c r="D64" s="592" t="str">
        <f>IF(①基本情報入力シート!E80="","",①基本情報入力シート!E80)</f>
        <v/>
      </c>
      <c r="E64" s="592" t="str">
        <f>IF(①基本情報入力シート!F80="","",①基本情報入力シート!F80)</f>
        <v/>
      </c>
      <c r="F64" s="592" t="str">
        <f>IF(①基本情報入力シート!G80="","",①基本情報入力シート!G80)</f>
        <v/>
      </c>
      <c r="G64" s="592" t="str">
        <f>IF(①基本情報入力シート!H80="","",①基本情報入力シート!H80)</f>
        <v/>
      </c>
      <c r="H64" s="592" t="str">
        <f>IF(①基本情報入力シート!I80="","",①基本情報入力シート!I80)</f>
        <v/>
      </c>
      <c r="I64" s="592" t="str">
        <f>IF(①基本情報入力シート!J80="","",①基本情報入力シート!J80)</f>
        <v/>
      </c>
      <c r="J64" s="592" t="str">
        <f>IF(①基本情報入力シート!K80="","",①基本情報入力シート!K80)</f>
        <v/>
      </c>
      <c r="K64" s="593" t="str">
        <f>IF(①基本情報入力シート!L80="","",①基本情報入力シート!L80)</f>
        <v/>
      </c>
      <c r="L64" s="594" t="str">
        <f>IF(①基本情報入力シート!M80="","",①基本情報入力シート!M80)</f>
        <v/>
      </c>
      <c r="M64" s="594" t="str">
        <f>IF(①基本情報入力シート!R80="","",①基本情報入力シート!R80)</f>
        <v/>
      </c>
      <c r="N64" s="594" t="str">
        <f>IF(①基本情報入力シート!W80="","",①基本情報入力シート!W80)</f>
        <v/>
      </c>
      <c r="O64" s="589" t="str">
        <f>IF(①基本情報入力シート!X80="","",①基本情報入力シート!X80)</f>
        <v/>
      </c>
      <c r="P64" s="595" t="str">
        <f>IF(①基本情報入力シート!Y80="","",①基本情報入力シート!Y80)</f>
        <v/>
      </c>
      <c r="Q64" s="596" t="str">
        <f>IF(①基本情報入力シート!Z80="","",①基本情報入力シート!Z80)</f>
        <v/>
      </c>
      <c r="R64" s="623" t="str">
        <f>IF(①基本情報入力シート!AA80="","",①基本情報入力シート!AA80)</f>
        <v/>
      </c>
      <c r="S64" s="624"/>
      <c r="T64" s="625"/>
      <c r="U64" s="626" t="str">
        <f>IF(P64="","",VLOOKUP(P64,【参考】数式用!$A$5:$I$38,MATCH(T64,【参考】数式用!$H$4:$I$4,0)+7,0))</f>
        <v/>
      </c>
      <c r="V64" s="834"/>
      <c r="W64" s="234" t="s">
        <v>199</v>
      </c>
      <c r="X64" s="627"/>
      <c r="Y64" s="231" t="s">
        <v>200</v>
      </c>
      <c r="Z64" s="627"/>
      <c r="AA64" s="383" t="s">
        <v>201</v>
      </c>
      <c r="AB64" s="627"/>
      <c r="AC64" s="231" t="s">
        <v>200</v>
      </c>
      <c r="AD64" s="627"/>
      <c r="AE64" s="231" t="s">
        <v>202</v>
      </c>
      <c r="AF64" s="603" t="s">
        <v>203</v>
      </c>
      <c r="AG64" s="604" t="str">
        <f t="shared" si="6"/>
        <v/>
      </c>
      <c r="AH64" s="605" t="s">
        <v>204</v>
      </c>
      <c r="AI64" s="606" t="str">
        <f t="shared" si="10"/>
        <v/>
      </c>
      <c r="AJ64" s="189"/>
      <c r="AK64" s="628" t="str">
        <f t="shared" si="8"/>
        <v>○</v>
      </c>
      <c r="AL64" s="629" t="str">
        <f t="shared" si="9"/>
        <v/>
      </c>
      <c r="AM64" s="630"/>
      <c r="AN64" s="630"/>
      <c r="AO64" s="630"/>
      <c r="AP64" s="630"/>
      <c r="AQ64" s="630"/>
      <c r="AR64" s="630"/>
      <c r="AS64" s="630"/>
      <c r="AT64" s="630"/>
      <c r="AU64" s="631"/>
    </row>
    <row r="65" spans="1:47" ht="33" customHeight="1" thickBot="1">
      <c r="A65" s="589">
        <f t="shared" si="5"/>
        <v>54</v>
      </c>
      <c r="B65" s="590" t="str">
        <f>IF(①基本情報入力シート!C81="","",①基本情報入力シート!C81)</f>
        <v/>
      </c>
      <c r="C65" s="591" t="str">
        <f>IF(①基本情報入力シート!D81="","",①基本情報入力シート!D81)</f>
        <v/>
      </c>
      <c r="D65" s="592" t="str">
        <f>IF(①基本情報入力シート!E81="","",①基本情報入力シート!E81)</f>
        <v/>
      </c>
      <c r="E65" s="592" t="str">
        <f>IF(①基本情報入力シート!F81="","",①基本情報入力シート!F81)</f>
        <v/>
      </c>
      <c r="F65" s="592" t="str">
        <f>IF(①基本情報入力シート!G81="","",①基本情報入力シート!G81)</f>
        <v/>
      </c>
      <c r="G65" s="592" t="str">
        <f>IF(①基本情報入力シート!H81="","",①基本情報入力シート!H81)</f>
        <v/>
      </c>
      <c r="H65" s="592" t="str">
        <f>IF(①基本情報入力シート!I81="","",①基本情報入力シート!I81)</f>
        <v/>
      </c>
      <c r="I65" s="592" t="str">
        <f>IF(①基本情報入力シート!J81="","",①基本情報入力シート!J81)</f>
        <v/>
      </c>
      <c r="J65" s="592" t="str">
        <f>IF(①基本情報入力シート!K81="","",①基本情報入力シート!K81)</f>
        <v/>
      </c>
      <c r="K65" s="593" t="str">
        <f>IF(①基本情報入力シート!L81="","",①基本情報入力シート!L81)</f>
        <v/>
      </c>
      <c r="L65" s="594" t="str">
        <f>IF(①基本情報入力シート!M81="","",①基本情報入力シート!M81)</f>
        <v/>
      </c>
      <c r="M65" s="594" t="str">
        <f>IF(①基本情報入力シート!R81="","",①基本情報入力シート!R81)</f>
        <v/>
      </c>
      <c r="N65" s="594" t="str">
        <f>IF(①基本情報入力シート!W81="","",①基本情報入力シート!W81)</f>
        <v/>
      </c>
      <c r="O65" s="589" t="str">
        <f>IF(①基本情報入力シート!X81="","",①基本情報入力シート!X81)</f>
        <v/>
      </c>
      <c r="P65" s="595" t="str">
        <f>IF(①基本情報入力シート!Y81="","",①基本情報入力シート!Y81)</f>
        <v/>
      </c>
      <c r="Q65" s="596" t="str">
        <f>IF(①基本情報入力シート!Z81="","",①基本情報入力シート!Z81)</f>
        <v/>
      </c>
      <c r="R65" s="623" t="str">
        <f>IF(①基本情報入力シート!AA81="","",①基本情報入力シート!AA81)</f>
        <v/>
      </c>
      <c r="S65" s="624"/>
      <c r="T65" s="625"/>
      <c r="U65" s="626" t="str">
        <f>IF(P65="","",VLOOKUP(P65,【参考】数式用!$A$5:$I$38,MATCH(T65,【参考】数式用!$H$4:$I$4,0)+7,0))</f>
        <v/>
      </c>
      <c r="V65" s="834"/>
      <c r="W65" s="234" t="s">
        <v>199</v>
      </c>
      <c r="X65" s="627"/>
      <c r="Y65" s="231" t="s">
        <v>200</v>
      </c>
      <c r="Z65" s="627"/>
      <c r="AA65" s="383" t="s">
        <v>201</v>
      </c>
      <c r="AB65" s="627"/>
      <c r="AC65" s="231" t="s">
        <v>200</v>
      </c>
      <c r="AD65" s="627"/>
      <c r="AE65" s="231" t="s">
        <v>202</v>
      </c>
      <c r="AF65" s="603" t="s">
        <v>203</v>
      </c>
      <c r="AG65" s="604" t="str">
        <f t="shared" si="6"/>
        <v/>
      </c>
      <c r="AH65" s="605" t="s">
        <v>204</v>
      </c>
      <c r="AI65" s="606" t="str">
        <f t="shared" si="10"/>
        <v/>
      </c>
      <c r="AJ65" s="189"/>
      <c r="AK65" s="628" t="str">
        <f t="shared" si="8"/>
        <v>○</v>
      </c>
      <c r="AL65" s="629" t="str">
        <f t="shared" si="9"/>
        <v/>
      </c>
      <c r="AM65" s="630"/>
      <c r="AN65" s="630"/>
      <c r="AO65" s="630"/>
      <c r="AP65" s="630"/>
      <c r="AQ65" s="630"/>
      <c r="AR65" s="630"/>
      <c r="AS65" s="630"/>
      <c r="AT65" s="630"/>
      <c r="AU65" s="631"/>
    </row>
    <row r="66" spans="1:47" ht="33" customHeight="1" thickBot="1">
      <c r="A66" s="589">
        <f t="shared" si="5"/>
        <v>55</v>
      </c>
      <c r="B66" s="590" t="str">
        <f>IF(①基本情報入力シート!C82="","",①基本情報入力シート!C82)</f>
        <v/>
      </c>
      <c r="C66" s="591" t="str">
        <f>IF(①基本情報入力シート!D82="","",①基本情報入力シート!D82)</f>
        <v/>
      </c>
      <c r="D66" s="592" t="str">
        <f>IF(①基本情報入力シート!E82="","",①基本情報入力シート!E82)</f>
        <v/>
      </c>
      <c r="E66" s="592" t="str">
        <f>IF(①基本情報入力シート!F82="","",①基本情報入力シート!F82)</f>
        <v/>
      </c>
      <c r="F66" s="592" t="str">
        <f>IF(①基本情報入力シート!G82="","",①基本情報入力シート!G82)</f>
        <v/>
      </c>
      <c r="G66" s="592" t="str">
        <f>IF(①基本情報入力シート!H82="","",①基本情報入力シート!H82)</f>
        <v/>
      </c>
      <c r="H66" s="592" t="str">
        <f>IF(①基本情報入力シート!I82="","",①基本情報入力シート!I82)</f>
        <v/>
      </c>
      <c r="I66" s="592" t="str">
        <f>IF(①基本情報入力シート!J82="","",①基本情報入力シート!J82)</f>
        <v/>
      </c>
      <c r="J66" s="592" t="str">
        <f>IF(①基本情報入力シート!K82="","",①基本情報入力シート!K82)</f>
        <v/>
      </c>
      <c r="K66" s="593" t="str">
        <f>IF(①基本情報入力シート!L82="","",①基本情報入力シート!L82)</f>
        <v/>
      </c>
      <c r="L66" s="594" t="str">
        <f>IF(①基本情報入力シート!M82="","",①基本情報入力シート!M82)</f>
        <v/>
      </c>
      <c r="M66" s="594" t="str">
        <f>IF(①基本情報入力シート!R82="","",①基本情報入力シート!R82)</f>
        <v/>
      </c>
      <c r="N66" s="594" t="str">
        <f>IF(①基本情報入力シート!W82="","",①基本情報入力シート!W82)</f>
        <v/>
      </c>
      <c r="O66" s="589" t="str">
        <f>IF(①基本情報入力シート!X82="","",①基本情報入力シート!X82)</f>
        <v/>
      </c>
      <c r="P66" s="595" t="str">
        <f>IF(①基本情報入力シート!Y82="","",①基本情報入力シート!Y82)</f>
        <v/>
      </c>
      <c r="Q66" s="596" t="str">
        <f>IF(①基本情報入力シート!Z82="","",①基本情報入力シート!Z82)</f>
        <v/>
      </c>
      <c r="R66" s="623" t="str">
        <f>IF(①基本情報入力シート!AA82="","",①基本情報入力シート!AA82)</f>
        <v/>
      </c>
      <c r="S66" s="624"/>
      <c r="T66" s="625"/>
      <c r="U66" s="626" t="str">
        <f>IF(P66="","",VLOOKUP(P66,【参考】数式用!$A$5:$I$38,MATCH(T66,【参考】数式用!$H$4:$I$4,0)+7,0))</f>
        <v/>
      </c>
      <c r="V66" s="834"/>
      <c r="W66" s="234" t="s">
        <v>199</v>
      </c>
      <c r="X66" s="627"/>
      <c r="Y66" s="231" t="s">
        <v>200</v>
      </c>
      <c r="Z66" s="627"/>
      <c r="AA66" s="383" t="s">
        <v>201</v>
      </c>
      <c r="AB66" s="627"/>
      <c r="AC66" s="231" t="s">
        <v>200</v>
      </c>
      <c r="AD66" s="627"/>
      <c r="AE66" s="231" t="s">
        <v>202</v>
      </c>
      <c r="AF66" s="603" t="s">
        <v>203</v>
      </c>
      <c r="AG66" s="604" t="str">
        <f t="shared" si="6"/>
        <v/>
      </c>
      <c r="AH66" s="605" t="s">
        <v>204</v>
      </c>
      <c r="AI66" s="606" t="str">
        <f t="shared" si="10"/>
        <v/>
      </c>
      <c r="AJ66" s="189"/>
      <c r="AK66" s="628" t="str">
        <f t="shared" si="8"/>
        <v>○</v>
      </c>
      <c r="AL66" s="629" t="str">
        <f t="shared" si="9"/>
        <v/>
      </c>
      <c r="AM66" s="630"/>
      <c r="AN66" s="630"/>
      <c r="AO66" s="630"/>
      <c r="AP66" s="630"/>
      <c r="AQ66" s="630"/>
      <c r="AR66" s="630"/>
      <c r="AS66" s="630"/>
      <c r="AT66" s="630"/>
      <c r="AU66" s="631"/>
    </row>
    <row r="67" spans="1:47" ht="33" customHeight="1" thickBot="1">
      <c r="A67" s="589">
        <f t="shared" si="5"/>
        <v>56</v>
      </c>
      <c r="B67" s="590" t="str">
        <f>IF(①基本情報入力シート!C83="","",①基本情報入力シート!C83)</f>
        <v/>
      </c>
      <c r="C67" s="591" t="str">
        <f>IF(①基本情報入力シート!D83="","",①基本情報入力シート!D83)</f>
        <v/>
      </c>
      <c r="D67" s="592" t="str">
        <f>IF(①基本情報入力シート!E83="","",①基本情報入力シート!E83)</f>
        <v/>
      </c>
      <c r="E67" s="592" t="str">
        <f>IF(①基本情報入力シート!F83="","",①基本情報入力シート!F83)</f>
        <v/>
      </c>
      <c r="F67" s="592" t="str">
        <f>IF(①基本情報入力シート!G83="","",①基本情報入力シート!G83)</f>
        <v/>
      </c>
      <c r="G67" s="592" t="str">
        <f>IF(①基本情報入力シート!H83="","",①基本情報入力シート!H83)</f>
        <v/>
      </c>
      <c r="H67" s="592" t="str">
        <f>IF(①基本情報入力シート!I83="","",①基本情報入力シート!I83)</f>
        <v/>
      </c>
      <c r="I67" s="592" t="str">
        <f>IF(①基本情報入力シート!J83="","",①基本情報入力シート!J83)</f>
        <v/>
      </c>
      <c r="J67" s="592" t="str">
        <f>IF(①基本情報入力シート!K83="","",①基本情報入力シート!K83)</f>
        <v/>
      </c>
      <c r="K67" s="593" t="str">
        <f>IF(①基本情報入力シート!L83="","",①基本情報入力シート!L83)</f>
        <v/>
      </c>
      <c r="L67" s="594" t="str">
        <f>IF(①基本情報入力シート!M83="","",①基本情報入力シート!M83)</f>
        <v/>
      </c>
      <c r="M67" s="594" t="str">
        <f>IF(①基本情報入力シート!R83="","",①基本情報入力シート!R83)</f>
        <v/>
      </c>
      <c r="N67" s="594" t="str">
        <f>IF(①基本情報入力シート!W83="","",①基本情報入力シート!W83)</f>
        <v/>
      </c>
      <c r="O67" s="589" t="str">
        <f>IF(①基本情報入力シート!X83="","",①基本情報入力シート!X83)</f>
        <v/>
      </c>
      <c r="P67" s="595" t="str">
        <f>IF(①基本情報入力シート!Y83="","",①基本情報入力シート!Y83)</f>
        <v/>
      </c>
      <c r="Q67" s="596" t="str">
        <f>IF(①基本情報入力シート!Z83="","",①基本情報入力シート!Z83)</f>
        <v/>
      </c>
      <c r="R67" s="623" t="str">
        <f>IF(①基本情報入力シート!AA83="","",①基本情報入力シート!AA83)</f>
        <v/>
      </c>
      <c r="S67" s="624"/>
      <c r="T67" s="625"/>
      <c r="U67" s="626" t="str">
        <f>IF(P67="","",VLOOKUP(P67,【参考】数式用!$A$5:$I$38,MATCH(T67,【参考】数式用!$H$4:$I$4,0)+7,0))</f>
        <v/>
      </c>
      <c r="V67" s="834"/>
      <c r="W67" s="234" t="s">
        <v>199</v>
      </c>
      <c r="X67" s="627"/>
      <c r="Y67" s="231" t="s">
        <v>200</v>
      </c>
      <c r="Z67" s="627"/>
      <c r="AA67" s="383" t="s">
        <v>201</v>
      </c>
      <c r="AB67" s="627"/>
      <c r="AC67" s="231" t="s">
        <v>200</v>
      </c>
      <c r="AD67" s="627"/>
      <c r="AE67" s="231" t="s">
        <v>202</v>
      </c>
      <c r="AF67" s="603" t="s">
        <v>203</v>
      </c>
      <c r="AG67" s="604" t="str">
        <f t="shared" si="6"/>
        <v/>
      </c>
      <c r="AH67" s="605" t="s">
        <v>204</v>
      </c>
      <c r="AI67" s="606" t="str">
        <f t="shared" si="10"/>
        <v/>
      </c>
      <c r="AJ67" s="189"/>
      <c r="AK67" s="628" t="str">
        <f t="shared" si="8"/>
        <v>○</v>
      </c>
      <c r="AL67" s="629" t="str">
        <f t="shared" si="9"/>
        <v/>
      </c>
      <c r="AM67" s="630"/>
      <c r="AN67" s="630"/>
      <c r="AO67" s="630"/>
      <c r="AP67" s="630"/>
      <c r="AQ67" s="630"/>
      <c r="AR67" s="630"/>
      <c r="AS67" s="630"/>
      <c r="AT67" s="630"/>
      <c r="AU67" s="631"/>
    </row>
    <row r="68" spans="1:47" ht="33" customHeight="1" thickBot="1">
      <c r="A68" s="589">
        <f t="shared" si="5"/>
        <v>57</v>
      </c>
      <c r="B68" s="590" t="str">
        <f>IF(①基本情報入力シート!C84="","",①基本情報入力シート!C84)</f>
        <v/>
      </c>
      <c r="C68" s="591" t="str">
        <f>IF(①基本情報入力シート!D84="","",①基本情報入力シート!D84)</f>
        <v/>
      </c>
      <c r="D68" s="592" t="str">
        <f>IF(①基本情報入力シート!E84="","",①基本情報入力シート!E84)</f>
        <v/>
      </c>
      <c r="E68" s="592" t="str">
        <f>IF(①基本情報入力シート!F84="","",①基本情報入力シート!F84)</f>
        <v/>
      </c>
      <c r="F68" s="592" t="str">
        <f>IF(①基本情報入力シート!G84="","",①基本情報入力シート!G84)</f>
        <v/>
      </c>
      <c r="G68" s="592" t="str">
        <f>IF(①基本情報入力シート!H84="","",①基本情報入力シート!H84)</f>
        <v/>
      </c>
      <c r="H68" s="592" t="str">
        <f>IF(①基本情報入力シート!I84="","",①基本情報入力シート!I84)</f>
        <v/>
      </c>
      <c r="I68" s="592" t="str">
        <f>IF(①基本情報入力シート!J84="","",①基本情報入力シート!J84)</f>
        <v/>
      </c>
      <c r="J68" s="592" t="str">
        <f>IF(①基本情報入力シート!K84="","",①基本情報入力シート!K84)</f>
        <v/>
      </c>
      <c r="K68" s="593" t="str">
        <f>IF(①基本情報入力シート!L84="","",①基本情報入力シート!L84)</f>
        <v/>
      </c>
      <c r="L68" s="594" t="str">
        <f>IF(①基本情報入力シート!M84="","",①基本情報入力シート!M84)</f>
        <v/>
      </c>
      <c r="M68" s="594" t="str">
        <f>IF(①基本情報入力シート!R84="","",①基本情報入力シート!R84)</f>
        <v/>
      </c>
      <c r="N68" s="594" t="str">
        <f>IF(①基本情報入力シート!W84="","",①基本情報入力シート!W84)</f>
        <v/>
      </c>
      <c r="O68" s="589" t="str">
        <f>IF(①基本情報入力シート!X84="","",①基本情報入力シート!X84)</f>
        <v/>
      </c>
      <c r="P68" s="595" t="str">
        <f>IF(①基本情報入力シート!Y84="","",①基本情報入力シート!Y84)</f>
        <v/>
      </c>
      <c r="Q68" s="596" t="str">
        <f>IF(①基本情報入力シート!Z84="","",①基本情報入力シート!Z84)</f>
        <v/>
      </c>
      <c r="R68" s="623" t="str">
        <f>IF(①基本情報入力シート!AA84="","",①基本情報入力シート!AA84)</f>
        <v/>
      </c>
      <c r="S68" s="624"/>
      <c r="T68" s="625"/>
      <c r="U68" s="626" t="str">
        <f>IF(P68="","",VLOOKUP(P68,【参考】数式用!$A$5:$I$38,MATCH(T68,【参考】数式用!$H$4:$I$4,0)+7,0))</f>
        <v/>
      </c>
      <c r="V68" s="834"/>
      <c r="W68" s="234" t="s">
        <v>199</v>
      </c>
      <c r="X68" s="627"/>
      <c r="Y68" s="231" t="s">
        <v>200</v>
      </c>
      <c r="Z68" s="627"/>
      <c r="AA68" s="383" t="s">
        <v>201</v>
      </c>
      <c r="AB68" s="627"/>
      <c r="AC68" s="231" t="s">
        <v>200</v>
      </c>
      <c r="AD68" s="627"/>
      <c r="AE68" s="231" t="s">
        <v>202</v>
      </c>
      <c r="AF68" s="603" t="s">
        <v>203</v>
      </c>
      <c r="AG68" s="604" t="str">
        <f t="shared" si="6"/>
        <v/>
      </c>
      <c r="AH68" s="605" t="s">
        <v>204</v>
      </c>
      <c r="AI68" s="606" t="str">
        <f t="shared" si="10"/>
        <v/>
      </c>
      <c r="AJ68" s="189"/>
      <c r="AK68" s="628" t="str">
        <f t="shared" si="8"/>
        <v>○</v>
      </c>
      <c r="AL68" s="629" t="str">
        <f t="shared" si="9"/>
        <v/>
      </c>
      <c r="AM68" s="630"/>
      <c r="AN68" s="630"/>
      <c r="AO68" s="630"/>
      <c r="AP68" s="630"/>
      <c r="AQ68" s="630"/>
      <c r="AR68" s="630"/>
      <c r="AS68" s="630"/>
      <c r="AT68" s="630"/>
      <c r="AU68" s="631"/>
    </row>
    <row r="69" spans="1:47" ht="33" customHeight="1" thickBot="1">
      <c r="A69" s="589">
        <f t="shared" si="5"/>
        <v>58</v>
      </c>
      <c r="B69" s="590" t="str">
        <f>IF(①基本情報入力シート!C85="","",①基本情報入力シート!C85)</f>
        <v/>
      </c>
      <c r="C69" s="591" t="str">
        <f>IF(①基本情報入力シート!D85="","",①基本情報入力シート!D85)</f>
        <v/>
      </c>
      <c r="D69" s="592" t="str">
        <f>IF(①基本情報入力シート!E85="","",①基本情報入力シート!E85)</f>
        <v/>
      </c>
      <c r="E69" s="592" t="str">
        <f>IF(①基本情報入力シート!F85="","",①基本情報入力シート!F85)</f>
        <v/>
      </c>
      <c r="F69" s="592" t="str">
        <f>IF(①基本情報入力シート!G85="","",①基本情報入力シート!G85)</f>
        <v/>
      </c>
      <c r="G69" s="592" t="str">
        <f>IF(①基本情報入力シート!H85="","",①基本情報入力シート!H85)</f>
        <v/>
      </c>
      <c r="H69" s="592" t="str">
        <f>IF(①基本情報入力シート!I85="","",①基本情報入力シート!I85)</f>
        <v/>
      </c>
      <c r="I69" s="592" t="str">
        <f>IF(①基本情報入力シート!J85="","",①基本情報入力シート!J85)</f>
        <v/>
      </c>
      <c r="J69" s="592" t="str">
        <f>IF(①基本情報入力シート!K85="","",①基本情報入力シート!K85)</f>
        <v/>
      </c>
      <c r="K69" s="593" t="str">
        <f>IF(①基本情報入力シート!L85="","",①基本情報入力シート!L85)</f>
        <v/>
      </c>
      <c r="L69" s="594" t="str">
        <f>IF(①基本情報入力シート!M85="","",①基本情報入力シート!M85)</f>
        <v/>
      </c>
      <c r="M69" s="594" t="str">
        <f>IF(①基本情報入力シート!R85="","",①基本情報入力シート!R85)</f>
        <v/>
      </c>
      <c r="N69" s="594" t="str">
        <f>IF(①基本情報入力シート!W85="","",①基本情報入力シート!W85)</f>
        <v/>
      </c>
      <c r="O69" s="589" t="str">
        <f>IF(①基本情報入力シート!X85="","",①基本情報入力シート!X85)</f>
        <v/>
      </c>
      <c r="P69" s="595" t="str">
        <f>IF(①基本情報入力シート!Y85="","",①基本情報入力シート!Y85)</f>
        <v/>
      </c>
      <c r="Q69" s="596" t="str">
        <f>IF(①基本情報入力シート!Z85="","",①基本情報入力シート!Z85)</f>
        <v/>
      </c>
      <c r="R69" s="623" t="str">
        <f>IF(①基本情報入力シート!AA85="","",①基本情報入力シート!AA85)</f>
        <v/>
      </c>
      <c r="S69" s="624"/>
      <c r="T69" s="625"/>
      <c r="U69" s="626" t="str">
        <f>IF(P69="","",VLOOKUP(P69,【参考】数式用!$A$5:$I$38,MATCH(T69,【参考】数式用!$H$4:$I$4,0)+7,0))</f>
        <v/>
      </c>
      <c r="V69" s="834"/>
      <c r="W69" s="234" t="s">
        <v>199</v>
      </c>
      <c r="X69" s="627"/>
      <c r="Y69" s="231" t="s">
        <v>200</v>
      </c>
      <c r="Z69" s="627"/>
      <c r="AA69" s="383" t="s">
        <v>201</v>
      </c>
      <c r="AB69" s="627"/>
      <c r="AC69" s="231" t="s">
        <v>200</v>
      </c>
      <c r="AD69" s="627"/>
      <c r="AE69" s="231" t="s">
        <v>202</v>
      </c>
      <c r="AF69" s="603" t="s">
        <v>203</v>
      </c>
      <c r="AG69" s="604" t="str">
        <f t="shared" si="6"/>
        <v/>
      </c>
      <c r="AH69" s="605" t="s">
        <v>204</v>
      </c>
      <c r="AI69" s="606" t="str">
        <f t="shared" si="10"/>
        <v/>
      </c>
      <c r="AJ69" s="189"/>
      <c r="AK69" s="628" t="str">
        <f t="shared" si="8"/>
        <v>○</v>
      </c>
      <c r="AL69" s="629" t="str">
        <f t="shared" si="9"/>
        <v/>
      </c>
      <c r="AM69" s="630"/>
      <c r="AN69" s="630"/>
      <c r="AO69" s="630"/>
      <c r="AP69" s="630"/>
      <c r="AQ69" s="630"/>
      <c r="AR69" s="630"/>
      <c r="AS69" s="630"/>
      <c r="AT69" s="630"/>
      <c r="AU69" s="631"/>
    </row>
    <row r="70" spans="1:47" ht="33" customHeight="1" thickBot="1">
      <c r="A70" s="589">
        <f t="shared" si="5"/>
        <v>59</v>
      </c>
      <c r="B70" s="590" t="str">
        <f>IF(①基本情報入力シート!C86="","",①基本情報入力シート!C86)</f>
        <v/>
      </c>
      <c r="C70" s="591" t="str">
        <f>IF(①基本情報入力シート!D86="","",①基本情報入力シート!D86)</f>
        <v/>
      </c>
      <c r="D70" s="592" t="str">
        <f>IF(①基本情報入力シート!E86="","",①基本情報入力シート!E86)</f>
        <v/>
      </c>
      <c r="E70" s="592" t="str">
        <f>IF(①基本情報入力シート!F86="","",①基本情報入力シート!F86)</f>
        <v/>
      </c>
      <c r="F70" s="592" t="str">
        <f>IF(①基本情報入力シート!G86="","",①基本情報入力シート!G86)</f>
        <v/>
      </c>
      <c r="G70" s="592" t="str">
        <f>IF(①基本情報入力シート!H86="","",①基本情報入力シート!H86)</f>
        <v/>
      </c>
      <c r="H70" s="592" t="str">
        <f>IF(①基本情報入力シート!I86="","",①基本情報入力シート!I86)</f>
        <v/>
      </c>
      <c r="I70" s="592" t="str">
        <f>IF(①基本情報入力シート!J86="","",①基本情報入力シート!J86)</f>
        <v/>
      </c>
      <c r="J70" s="592" t="str">
        <f>IF(①基本情報入力シート!K86="","",①基本情報入力シート!K86)</f>
        <v/>
      </c>
      <c r="K70" s="593" t="str">
        <f>IF(①基本情報入力シート!L86="","",①基本情報入力シート!L86)</f>
        <v/>
      </c>
      <c r="L70" s="594" t="str">
        <f>IF(①基本情報入力シート!M86="","",①基本情報入力シート!M86)</f>
        <v/>
      </c>
      <c r="M70" s="594" t="str">
        <f>IF(①基本情報入力シート!R86="","",①基本情報入力シート!R86)</f>
        <v/>
      </c>
      <c r="N70" s="594" t="str">
        <f>IF(①基本情報入力シート!W86="","",①基本情報入力シート!W86)</f>
        <v/>
      </c>
      <c r="O70" s="589" t="str">
        <f>IF(①基本情報入力シート!X86="","",①基本情報入力シート!X86)</f>
        <v/>
      </c>
      <c r="P70" s="595" t="str">
        <f>IF(①基本情報入力シート!Y86="","",①基本情報入力シート!Y86)</f>
        <v/>
      </c>
      <c r="Q70" s="596" t="str">
        <f>IF(①基本情報入力シート!Z86="","",①基本情報入力シート!Z86)</f>
        <v/>
      </c>
      <c r="R70" s="623" t="str">
        <f>IF(①基本情報入力シート!AA86="","",①基本情報入力シート!AA86)</f>
        <v/>
      </c>
      <c r="S70" s="624"/>
      <c r="T70" s="625"/>
      <c r="U70" s="626" t="str">
        <f>IF(P70="","",VLOOKUP(P70,【参考】数式用!$A$5:$I$38,MATCH(T70,【参考】数式用!$H$4:$I$4,0)+7,0))</f>
        <v/>
      </c>
      <c r="V70" s="834"/>
      <c r="W70" s="234" t="s">
        <v>199</v>
      </c>
      <c r="X70" s="627"/>
      <c r="Y70" s="231" t="s">
        <v>200</v>
      </c>
      <c r="Z70" s="627"/>
      <c r="AA70" s="383" t="s">
        <v>201</v>
      </c>
      <c r="AB70" s="627"/>
      <c r="AC70" s="231" t="s">
        <v>200</v>
      </c>
      <c r="AD70" s="627"/>
      <c r="AE70" s="231" t="s">
        <v>202</v>
      </c>
      <c r="AF70" s="603" t="s">
        <v>203</v>
      </c>
      <c r="AG70" s="604" t="str">
        <f t="shared" si="6"/>
        <v/>
      </c>
      <c r="AH70" s="605" t="s">
        <v>204</v>
      </c>
      <c r="AI70" s="606" t="str">
        <f t="shared" si="10"/>
        <v/>
      </c>
      <c r="AJ70" s="189"/>
      <c r="AK70" s="628" t="str">
        <f t="shared" si="8"/>
        <v>○</v>
      </c>
      <c r="AL70" s="629" t="str">
        <f t="shared" si="9"/>
        <v/>
      </c>
      <c r="AM70" s="630"/>
      <c r="AN70" s="630"/>
      <c r="AO70" s="630"/>
      <c r="AP70" s="630"/>
      <c r="AQ70" s="630"/>
      <c r="AR70" s="630"/>
      <c r="AS70" s="630"/>
      <c r="AT70" s="630"/>
      <c r="AU70" s="631"/>
    </row>
    <row r="71" spans="1:47" ht="33" customHeight="1" thickBot="1">
      <c r="A71" s="589">
        <f t="shared" si="5"/>
        <v>60</v>
      </c>
      <c r="B71" s="590" t="str">
        <f>IF(①基本情報入力シート!C87="","",①基本情報入力シート!C87)</f>
        <v/>
      </c>
      <c r="C71" s="591" t="str">
        <f>IF(①基本情報入力シート!D87="","",①基本情報入力シート!D87)</f>
        <v/>
      </c>
      <c r="D71" s="592" t="str">
        <f>IF(①基本情報入力シート!E87="","",①基本情報入力シート!E87)</f>
        <v/>
      </c>
      <c r="E71" s="592" t="str">
        <f>IF(①基本情報入力シート!F87="","",①基本情報入力シート!F87)</f>
        <v/>
      </c>
      <c r="F71" s="592" t="str">
        <f>IF(①基本情報入力シート!G87="","",①基本情報入力シート!G87)</f>
        <v/>
      </c>
      <c r="G71" s="592" t="str">
        <f>IF(①基本情報入力シート!H87="","",①基本情報入力シート!H87)</f>
        <v/>
      </c>
      <c r="H71" s="592" t="str">
        <f>IF(①基本情報入力シート!I87="","",①基本情報入力シート!I87)</f>
        <v/>
      </c>
      <c r="I71" s="592" t="str">
        <f>IF(①基本情報入力シート!J87="","",①基本情報入力シート!J87)</f>
        <v/>
      </c>
      <c r="J71" s="592" t="str">
        <f>IF(①基本情報入力シート!K87="","",①基本情報入力シート!K87)</f>
        <v/>
      </c>
      <c r="K71" s="593" t="str">
        <f>IF(①基本情報入力シート!L87="","",①基本情報入力シート!L87)</f>
        <v/>
      </c>
      <c r="L71" s="594" t="str">
        <f>IF(①基本情報入力シート!M87="","",①基本情報入力シート!M87)</f>
        <v/>
      </c>
      <c r="M71" s="594" t="str">
        <f>IF(①基本情報入力シート!R87="","",①基本情報入力シート!R87)</f>
        <v/>
      </c>
      <c r="N71" s="594" t="str">
        <f>IF(①基本情報入力シート!W87="","",①基本情報入力シート!W87)</f>
        <v/>
      </c>
      <c r="O71" s="589" t="str">
        <f>IF(①基本情報入力シート!X87="","",①基本情報入力シート!X87)</f>
        <v/>
      </c>
      <c r="P71" s="595" t="str">
        <f>IF(①基本情報入力シート!Y87="","",①基本情報入力シート!Y87)</f>
        <v/>
      </c>
      <c r="Q71" s="596" t="str">
        <f>IF(①基本情報入力シート!Z87="","",①基本情報入力シート!Z87)</f>
        <v/>
      </c>
      <c r="R71" s="623" t="str">
        <f>IF(①基本情報入力シート!AA87="","",①基本情報入力シート!AA87)</f>
        <v/>
      </c>
      <c r="S71" s="624"/>
      <c r="T71" s="625"/>
      <c r="U71" s="626" t="str">
        <f>IF(P71="","",VLOOKUP(P71,【参考】数式用!$A$5:$I$38,MATCH(T71,【参考】数式用!$H$4:$I$4,0)+7,0))</f>
        <v/>
      </c>
      <c r="V71" s="834"/>
      <c r="W71" s="234" t="s">
        <v>199</v>
      </c>
      <c r="X71" s="627"/>
      <c r="Y71" s="231" t="s">
        <v>200</v>
      </c>
      <c r="Z71" s="627"/>
      <c r="AA71" s="383" t="s">
        <v>201</v>
      </c>
      <c r="AB71" s="627"/>
      <c r="AC71" s="231" t="s">
        <v>200</v>
      </c>
      <c r="AD71" s="627"/>
      <c r="AE71" s="231" t="s">
        <v>202</v>
      </c>
      <c r="AF71" s="603" t="s">
        <v>203</v>
      </c>
      <c r="AG71" s="604" t="str">
        <f t="shared" si="6"/>
        <v/>
      </c>
      <c r="AH71" s="605" t="s">
        <v>204</v>
      </c>
      <c r="AI71" s="606" t="str">
        <f t="shared" si="10"/>
        <v/>
      </c>
      <c r="AJ71" s="189"/>
      <c r="AK71" s="628" t="str">
        <f t="shared" si="8"/>
        <v>○</v>
      </c>
      <c r="AL71" s="629" t="str">
        <f t="shared" si="9"/>
        <v/>
      </c>
      <c r="AM71" s="630"/>
      <c r="AN71" s="630"/>
      <c r="AO71" s="630"/>
      <c r="AP71" s="630"/>
      <c r="AQ71" s="630"/>
      <c r="AR71" s="630"/>
      <c r="AS71" s="630"/>
      <c r="AT71" s="630"/>
      <c r="AU71" s="631"/>
    </row>
    <row r="72" spans="1:47" ht="33" customHeight="1" thickBot="1">
      <c r="A72" s="589">
        <f t="shared" si="5"/>
        <v>61</v>
      </c>
      <c r="B72" s="590" t="str">
        <f>IF(①基本情報入力シート!C88="","",①基本情報入力シート!C88)</f>
        <v/>
      </c>
      <c r="C72" s="591" t="str">
        <f>IF(①基本情報入力シート!D88="","",①基本情報入力シート!D88)</f>
        <v/>
      </c>
      <c r="D72" s="592" t="str">
        <f>IF(①基本情報入力シート!E88="","",①基本情報入力シート!E88)</f>
        <v/>
      </c>
      <c r="E72" s="592" t="str">
        <f>IF(①基本情報入力シート!F88="","",①基本情報入力シート!F88)</f>
        <v/>
      </c>
      <c r="F72" s="592" t="str">
        <f>IF(①基本情報入力シート!G88="","",①基本情報入力シート!G88)</f>
        <v/>
      </c>
      <c r="G72" s="592" t="str">
        <f>IF(①基本情報入力シート!H88="","",①基本情報入力シート!H88)</f>
        <v/>
      </c>
      <c r="H72" s="592" t="str">
        <f>IF(①基本情報入力シート!I88="","",①基本情報入力シート!I88)</f>
        <v/>
      </c>
      <c r="I72" s="592" t="str">
        <f>IF(①基本情報入力シート!J88="","",①基本情報入力シート!J88)</f>
        <v/>
      </c>
      <c r="J72" s="592" t="str">
        <f>IF(①基本情報入力シート!K88="","",①基本情報入力シート!K88)</f>
        <v/>
      </c>
      <c r="K72" s="593" t="str">
        <f>IF(①基本情報入力シート!L88="","",①基本情報入力シート!L88)</f>
        <v/>
      </c>
      <c r="L72" s="594" t="str">
        <f>IF(①基本情報入力シート!M88="","",①基本情報入力シート!M88)</f>
        <v/>
      </c>
      <c r="M72" s="594" t="str">
        <f>IF(①基本情報入力シート!R88="","",①基本情報入力シート!R88)</f>
        <v/>
      </c>
      <c r="N72" s="594" t="str">
        <f>IF(①基本情報入力シート!W88="","",①基本情報入力シート!W88)</f>
        <v/>
      </c>
      <c r="O72" s="589" t="str">
        <f>IF(①基本情報入力シート!X88="","",①基本情報入力シート!X88)</f>
        <v/>
      </c>
      <c r="P72" s="595" t="str">
        <f>IF(①基本情報入力シート!Y88="","",①基本情報入力シート!Y88)</f>
        <v/>
      </c>
      <c r="Q72" s="596" t="str">
        <f>IF(①基本情報入力シート!Z88="","",①基本情報入力シート!Z88)</f>
        <v/>
      </c>
      <c r="R72" s="623" t="str">
        <f>IF(①基本情報入力シート!AA88="","",①基本情報入力シート!AA88)</f>
        <v/>
      </c>
      <c r="S72" s="624"/>
      <c r="T72" s="625"/>
      <c r="U72" s="626" t="str">
        <f>IF(P72="","",VLOOKUP(P72,【参考】数式用!$A$5:$I$38,MATCH(T72,【参考】数式用!$H$4:$I$4,0)+7,0))</f>
        <v/>
      </c>
      <c r="V72" s="834"/>
      <c r="W72" s="234" t="s">
        <v>199</v>
      </c>
      <c r="X72" s="627"/>
      <c r="Y72" s="231" t="s">
        <v>200</v>
      </c>
      <c r="Z72" s="627"/>
      <c r="AA72" s="383" t="s">
        <v>201</v>
      </c>
      <c r="AB72" s="627"/>
      <c r="AC72" s="231" t="s">
        <v>200</v>
      </c>
      <c r="AD72" s="627"/>
      <c r="AE72" s="231" t="s">
        <v>202</v>
      </c>
      <c r="AF72" s="603" t="s">
        <v>203</v>
      </c>
      <c r="AG72" s="604" t="str">
        <f t="shared" si="6"/>
        <v/>
      </c>
      <c r="AH72" s="605" t="s">
        <v>204</v>
      </c>
      <c r="AI72" s="606" t="str">
        <f t="shared" si="10"/>
        <v/>
      </c>
      <c r="AJ72" s="189"/>
      <c r="AK72" s="628" t="str">
        <f t="shared" si="8"/>
        <v>○</v>
      </c>
      <c r="AL72" s="629" t="str">
        <f t="shared" si="9"/>
        <v/>
      </c>
      <c r="AM72" s="630"/>
      <c r="AN72" s="630"/>
      <c r="AO72" s="630"/>
      <c r="AP72" s="630"/>
      <c r="AQ72" s="630"/>
      <c r="AR72" s="630"/>
      <c r="AS72" s="630"/>
      <c r="AT72" s="630"/>
      <c r="AU72" s="631"/>
    </row>
    <row r="73" spans="1:47" ht="33" customHeight="1" thickBot="1">
      <c r="A73" s="589">
        <f t="shared" si="5"/>
        <v>62</v>
      </c>
      <c r="B73" s="590" t="str">
        <f>IF(①基本情報入力シート!C89="","",①基本情報入力シート!C89)</f>
        <v/>
      </c>
      <c r="C73" s="591" t="str">
        <f>IF(①基本情報入力シート!D89="","",①基本情報入力シート!D89)</f>
        <v/>
      </c>
      <c r="D73" s="592" t="str">
        <f>IF(①基本情報入力シート!E89="","",①基本情報入力シート!E89)</f>
        <v/>
      </c>
      <c r="E73" s="592" t="str">
        <f>IF(①基本情報入力シート!F89="","",①基本情報入力シート!F89)</f>
        <v/>
      </c>
      <c r="F73" s="592" t="str">
        <f>IF(①基本情報入力シート!G89="","",①基本情報入力シート!G89)</f>
        <v/>
      </c>
      <c r="G73" s="592" t="str">
        <f>IF(①基本情報入力シート!H89="","",①基本情報入力シート!H89)</f>
        <v/>
      </c>
      <c r="H73" s="592" t="str">
        <f>IF(①基本情報入力シート!I89="","",①基本情報入力シート!I89)</f>
        <v/>
      </c>
      <c r="I73" s="592" t="str">
        <f>IF(①基本情報入力シート!J89="","",①基本情報入力シート!J89)</f>
        <v/>
      </c>
      <c r="J73" s="592" t="str">
        <f>IF(①基本情報入力シート!K89="","",①基本情報入力シート!K89)</f>
        <v/>
      </c>
      <c r="K73" s="593" t="str">
        <f>IF(①基本情報入力シート!L89="","",①基本情報入力シート!L89)</f>
        <v/>
      </c>
      <c r="L73" s="594" t="str">
        <f>IF(①基本情報入力シート!M89="","",①基本情報入力シート!M89)</f>
        <v/>
      </c>
      <c r="M73" s="594" t="str">
        <f>IF(①基本情報入力シート!R89="","",①基本情報入力シート!R89)</f>
        <v/>
      </c>
      <c r="N73" s="594" t="str">
        <f>IF(①基本情報入力シート!W89="","",①基本情報入力シート!W89)</f>
        <v/>
      </c>
      <c r="O73" s="589" t="str">
        <f>IF(①基本情報入力シート!X89="","",①基本情報入力シート!X89)</f>
        <v/>
      </c>
      <c r="P73" s="595" t="str">
        <f>IF(①基本情報入力シート!Y89="","",①基本情報入力シート!Y89)</f>
        <v/>
      </c>
      <c r="Q73" s="596" t="str">
        <f>IF(①基本情報入力シート!Z89="","",①基本情報入力シート!Z89)</f>
        <v/>
      </c>
      <c r="R73" s="623" t="str">
        <f>IF(①基本情報入力シート!AA89="","",①基本情報入力シート!AA89)</f>
        <v/>
      </c>
      <c r="S73" s="624"/>
      <c r="T73" s="625"/>
      <c r="U73" s="626" t="str">
        <f>IF(P73="","",VLOOKUP(P73,【参考】数式用!$A$5:$I$38,MATCH(T73,【参考】数式用!$H$4:$I$4,0)+7,0))</f>
        <v/>
      </c>
      <c r="V73" s="834"/>
      <c r="W73" s="234" t="s">
        <v>199</v>
      </c>
      <c r="X73" s="627"/>
      <c r="Y73" s="231" t="s">
        <v>200</v>
      </c>
      <c r="Z73" s="627"/>
      <c r="AA73" s="383" t="s">
        <v>201</v>
      </c>
      <c r="AB73" s="627"/>
      <c r="AC73" s="231" t="s">
        <v>200</v>
      </c>
      <c r="AD73" s="627"/>
      <c r="AE73" s="231" t="s">
        <v>202</v>
      </c>
      <c r="AF73" s="603" t="s">
        <v>203</v>
      </c>
      <c r="AG73" s="604" t="str">
        <f t="shared" si="6"/>
        <v/>
      </c>
      <c r="AH73" s="605" t="s">
        <v>204</v>
      </c>
      <c r="AI73" s="606" t="str">
        <f t="shared" si="10"/>
        <v/>
      </c>
      <c r="AJ73" s="189"/>
      <c r="AK73" s="628" t="str">
        <f t="shared" si="8"/>
        <v>○</v>
      </c>
      <c r="AL73" s="629" t="str">
        <f t="shared" si="9"/>
        <v/>
      </c>
      <c r="AM73" s="630"/>
      <c r="AN73" s="630"/>
      <c r="AO73" s="630"/>
      <c r="AP73" s="630"/>
      <c r="AQ73" s="630"/>
      <c r="AR73" s="630"/>
      <c r="AS73" s="630"/>
      <c r="AT73" s="630"/>
      <c r="AU73" s="631"/>
    </row>
    <row r="74" spans="1:47" ht="33" customHeight="1" thickBot="1">
      <c r="A74" s="589">
        <f t="shared" si="5"/>
        <v>63</v>
      </c>
      <c r="B74" s="590" t="str">
        <f>IF(①基本情報入力シート!C90="","",①基本情報入力シート!C90)</f>
        <v/>
      </c>
      <c r="C74" s="591" t="str">
        <f>IF(①基本情報入力シート!D90="","",①基本情報入力シート!D90)</f>
        <v/>
      </c>
      <c r="D74" s="592" t="str">
        <f>IF(①基本情報入力シート!E90="","",①基本情報入力シート!E90)</f>
        <v/>
      </c>
      <c r="E74" s="592" t="str">
        <f>IF(①基本情報入力シート!F90="","",①基本情報入力シート!F90)</f>
        <v/>
      </c>
      <c r="F74" s="592" t="str">
        <f>IF(①基本情報入力シート!G90="","",①基本情報入力シート!G90)</f>
        <v/>
      </c>
      <c r="G74" s="592" t="str">
        <f>IF(①基本情報入力シート!H90="","",①基本情報入力シート!H90)</f>
        <v/>
      </c>
      <c r="H74" s="592" t="str">
        <f>IF(①基本情報入力シート!I90="","",①基本情報入力シート!I90)</f>
        <v/>
      </c>
      <c r="I74" s="592" t="str">
        <f>IF(①基本情報入力シート!J90="","",①基本情報入力シート!J90)</f>
        <v/>
      </c>
      <c r="J74" s="592" t="str">
        <f>IF(①基本情報入力シート!K90="","",①基本情報入力シート!K90)</f>
        <v/>
      </c>
      <c r="K74" s="593" t="str">
        <f>IF(①基本情報入力シート!L90="","",①基本情報入力シート!L90)</f>
        <v/>
      </c>
      <c r="L74" s="594" t="str">
        <f>IF(①基本情報入力シート!M90="","",①基本情報入力シート!M90)</f>
        <v/>
      </c>
      <c r="M74" s="594" t="str">
        <f>IF(①基本情報入力シート!R90="","",①基本情報入力シート!R90)</f>
        <v/>
      </c>
      <c r="N74" s="594" t="str">
        <f>IF(①基本情報入力シート!W90="","",①基本情報入力シート!W90)</f>
        <v/>
      </c>
      <c r="O74" s="589" t="str">
        <f>IF(①基本情報入力シート!X90="","",①基本情報入力シート!X90)</f>
        <v/>
      </c>
      <c r="P74" s="595" t="str">
        <f>IF(①基本情報入力シート!Y90="","",①基本情報入力シート!Y90)</f>
        <v/>
      </c>
      <c r="Q74" s="596" t="str">
        <f>IF(①基本情報入力シート!Z90="","",①基本情報入力シート!Z90)</f>
        <v/>
      </c>
      <c r="R74" s="623" t="str">
        <f>IF(①基本情報入力シート!AA90="","",①基本情報入力シート!AA90)</f>
        <v/>
      </c>
      <c r="S74" s="624"/>
      <c r="T74" s="625"/>
      <c r="U74" s="626" t="str">
        <f>IF(P74="","",VLOOKUP(P74,【参考】数式用!$A$5:$I$38,MATCH(T74,【参考】数式用!$H$4:$I$4,0)+7,0))</f>
        <v/>
      </c>
      <c r="V74" s="834"/>
      <c r="W74" s="234" t="s">
        <v>199</v>
      </c>
      <c r="X74" s="627"/>
      <c r="Y74" s="231" t="s">
        <v>200</v>
      </c>
      <c r="Z74" s="627"/>
      <c r="AA74" s="383" t="s">
        <v>201</v>
      </c>
      <c r="AB74" s="627"/>
      <c r="AC74" s="231" t="s">
        <v>200</v>
      </c>
      <c r="AD74" s="627"/>
      <c r="AE74" s="231" t="s">
        <v>202</v>
      </c>
      <c r="AF74" s="603" t="s">
        <v>203</v>
      </c>
      <c r="AG74" s="604" t="str">
        <f t="shared" si="6"/>
        <v/>
      </c>
      <c r="AH74" s="605" t="s">
        <v>204</v>
      </c>
      <c r="AI74" s="606" t="str">
        <f t="shared" si="10"/>
        <v/>
      </c>
      <c r="AJ74" s="189"/>
      <c r="AK74" s="628" t="str">
        <f t="shared" si="8"/>
        <v>○</v>
      </c>
      <c r="AL74" s="629" t="str">
        <f t="shared" si="9"/>
        <v/>
      </c>
      <c r="AM74" s="630"/>
      <c r="AN74" s="630"/>
      <c r="AO74" s="630"/>
      <c r="AP74" s="630"/>
      <c r="AQ74" s="630"/>
      <c r="AR74" s="630"/>
      <c r="AS74" s="630"/>
      <c r="AT74" s="630"/>
      <c r="AU74" s="631"/>
    </row>
    <row r="75" spans="1:47" ht="33" customHeight="1" thickBot="1">
      <c r="A75" s="589">
        <f t="shared" si="5"/>
        <v>64</v>
      </c>
      <c r="B75" s="590" t="str">
        <f>IF(①基本情報入力シート!C91="","",①基本情報入力シート!C91)</f>
        <v/>
      </c>
      <c r="C75" s="591" t="str">
        <f>IF(①基本情報入力シート!D91="","",①基本情報入力シート!D91)</f>
        <v/>
      </c>
      <c r="D75" s="592" t="str">
        <f>IF(①基本情報入力シート!E91="","",①基本情報入力シート!E91)</f>
        <v/>
      </c>
      <c r="E75" s="592" t="str">
        <f>IF(①基本情報入力シート!F91="","",①基本情報入力シート!F91)</f>
        <v/>
      </c>
      <c r="F75" s="592" t="str">
        <f>IF(①基本情報入力シート!G91="","",①基本情報入力シート!G91)</f>
        <v/>
      </c>
      <c r="G75" s="592" t="str">
        <f>IF(①基本情報入力シート!H91="","",①基本情報入力シート!H91)</f>
        <v/>
      </c>
      <c r="H75" s="592" t="str">
        <f>IF(①基本情報入力シート!I91="","",①基本情報入力シート!I91)</f>
        <v/>
      </c>
      <c r="I75" s="592" t="str">
        <f>IF(①基本情報入力シート!J91="","",①基本情報入力シート!J91)</f>
        <v/>
      </c>
      <c r="J75" s="592" t="str">
        <f>IF(①基本情報入力シート!K91="","",①基本情報入力シート!K91)</f>
        <v/>
      </c>
      <c r="K75" s="593" t="str">
        <f>IF(①基本情報入力シート!L91="","",①基本情報入力シート!L91)</f>
        <v/>
      </c>
      <c r="L75" s="594" t="str">
        <f>IF(①基本情報入力シート!M91="","",①基本情報入力シート!M91)</f>
        <v/>
      </c>
      <c r="M75" s="594" t="str">
        <f>IF(①基本情報入力シート!R91="","",①基本情報入力シート!R91)</f>
        <v/>
      </c>
      <c r="N75" s="594" t="str">
        <f>IF(①基本情報入力シート!W91="","",①基本情報入力シート!W91)</f>
        <v/>
      </c>
      <c r="O75" s="589" t="str">
        <f>IF(①基本情報入力シート!X91="","",①基本情報入力シート!X91)</f>
        <v/>
      </c>
      <c r="P75" s="595" t="str">
        <f>IF(①基本情報入力シート!Y91="","",①基本情報入力シート!Y91)</f>
        <v/>
      </c>
      <c r="Q75" s="596" t="str">
        <f>IF(①基本情報入力シート!Z91="","",①基本情報入力シート!Z91)</f>
        <v/>
      </c>
      <c r="R75" s="623" t="str">
        <f>IF(①基本情報入力シート!AA91="","",①基本情報入力シート!AA91)</f>
        <v/>
      </c>
      <c r="S75" s="624"/>
      <c r="T75" s="625"/>
      <c r="U75" s="626" t="str">
        <f>IF(P75="","",VLOOKUP(P75,【参考】数式用!$A$5:$I$38,MATCH(T75,【参考】数式用!$H$4:$I$4,0)+7,0))</f>
        <v/>
      </c>
      <c r="V75" s="834"/>
      <c r="W75" s="234" t="s">
        <v>199</v>
      </c>
      <c r="X75" s="627"/>
      <c r="Y75" s="231" t="s">
        <v>200</v>
      </c>
      <c r="Z75" s="627"/>
      <c r="AA75" s="383" t="s">
        <v>201</v>
      </c>
      <c r="AB75" s="627"/>
      <c r="AC75" s="231" t="s">
        <v>200</v>
      </c>
      <c r="AD75" s="627"/>
      <c r="AE75" s="231" t="s">
        <v>202</v>
      </c>
      <c r="AF75" s="603" t="s">
        <v>203</v>
      </c>
      <c r="AG75" s="604" t="str">
        <f t="shared" si="6"/>
        <v/>
      </c>
      <c r="AH75" s="605" t="s">
        <v>204</v>
      </c>
      <c r="AI75" s="606" t="str">
        <f t="shared" si="10"/>
        <v/>
      </c>
      <c r="AJ75" s="189"/>
      <c r="AK75" s="628" t="str">
        <f t="shared" si="8"/>
        <v>○</v>
      </c>
      <c r="AL75" s="629" t="str">
        <f t="shared" si="9"/>
        <v/>
      </c>
      <c r="AM75" s="630"/>
      <c r="AN75" s="630"/>
      <c r="AO75" s="630"/>
      <c r="AP75" s="630"/>
      <c r="AQ75" s="630"/>
      <c r="AR75" s="630"/>
      <c r="AS75" s="630"/>
      <c r="AT75" s="630"/>
      <c r="AU75" s="631"/>
    </row>
    <row r="76" spans="1:47" ht="33" customHeight="1" thickBot="1">
      <c r="A76" s="589">
        <f t="shared" si="5"/>
        <v>65</v>
      </c>
      <c r="B76" s="590" t="str">
        <f>IF(①基本情報入力シート!C92="","",①基本情報入力シート!C92)</f>
        <v/>
      </c>
      <c r="C76" s="591" t="str">
        <f>IF(①基本情報入力シート!D92="","",①基本情報入力シート!D92)</f>
        <v/>
      </c>
      <c r="D76" s="592" t="str">
        <f>IF(①基本情報入力シート!E92="","",①基本情報入力シート!E92)</f>
        <v/>
      </c>
      <c r="E76" s="592" t="str">
        <f>IF(①基本情報入力シート!F92="","",①基本情報入力シート!F92)</f>
        <v/>
      </c>
      <c r="F76" s="592" t="str">
        <f>IF(①基本情報入力シート!G92="","",①基本情報入力シート!G92)</f>
        <v/>
      </c>
      <c r="G76" s="592" t="str">
        <f>IF(①基本情報入力シート!H92="","",①基本情報入力シート!H92)</f>
        <v/>
      </c>
      <c r="H76" s="592" t="str">
        <f>IF(①基本情報入力シート!I92="","",①基本情報入力シート!I92)</f>
        <v/>
      </c>
      <c r="I76" s="592" t="str">
        <f>IF(①基本情報入力シート!J92="","",①基本情報入力シート!J92)</f>
        <v/>
      </c>
      <c r="J76" s="592" t="str">
        <f>IF(①基本情報入力シート!K92="","",①基本情報入力シート!K92)</f>
        <v/>
      </c>
      <c r="K76" s="593" t="str">
        <f>IF(①基本情報入力シート!L92="","",①基本情報入力シート!L92)</f>
        <v/>
      </c>
      <c r="L76" s="594" t="str">
        <f>IF(①基本情報入力シート!M92="","",①基本情報入力シート!M92)</f>
        <v/>
      </c>
      <c r="M76" s="594" t="str">
        <f>IF(①基本情報入力シート!R92="","",①基本情報入力シート!R92)</f>
        <v/>
      </c>
      <c r="N76" s="594" t="str">
        <f>IF(①基本情報入力シート!W92="","",①基本情報入力シート!W92)</f>
        <v/>
      </c>
      <c r="O76" s="589" t="str">
        <f>IF(①基本情報入力シート!X92="","",①基本情報入力シート!X92)</f>
        <v/>
      </c>
      <c r="P76" s="595" t="str">
        <f>IF(①基本情報入力シート!Y92="","",①基本情報入力シート!Y92)</f>
        <v/>
      </c>
      <c r="Q76" s="596" t="str">
        <f>IF(①基本情報入力シート!Z92="","",①基本情報入力シート!Z92)</f>
        <v/>
      </c>
      <c r="R76" s="623" t="str">
        <f>IF(①基本情報入力シート!AA92="","",①基本情報入力シート!AA92)</f>
        <v/>
      </c>
      <c r="S76" s="624"/>
      <c r="T76" s="625"/>
      <c r="U76" s="626" t="str">
        <f>IF(P76="","",VLOOKUP(P76,【参考】数式用!$A$5:$I$38,MATCH(T76,【参考】数式用!$H$4:$I$4,0)+7,0))</f>
        <v/>
      </c>
      <c r="V76" s="834"/>
      <c r="W76" s="234" t="s">
        <v>199</v>
      </c>
      <c r="X76" s="627"/>
      <c r="Y76" s="231" t="s">
        <v>200</v>
      </c>
      <c r="Z76" s="627"/>
      <c r="AA76" s="383" t="s">
        <v>201</v>
      </c>
      <c r="AB76" s="627"/>
      <c r="AC76" s="231" t="s">
        <v>200</v>
      </c>
      <c r="AD76" s="627"/>
      <c r="AE76" s="231" t="s">
        <v>202</v>
      </c>
      <c r="AF76" s="603" t="s">
        <v>203</v>
      </c>
      <c r="AG76" s="604" t="str">
        <f t="shared" si="6"/>
        <v/>
      </c>
      <c r="AH76" s="605" t="s">
        <v>204</v>
      </c>
      <c r="AI76" s="606" t="str">
        <f t="shared" ref="AI76:AI111" si="11">IFERROR(ROUNDDOWN(ROUND(Q76*R76,0)*U76,0)*AG76,"")</f>
        <v/>
      </c>
      <c r="AJ76" s="189"/>
      <c r="AK76" s="628" t="str">
        <f t="shared" si="8"/>
        <v>○</v>
      </c>
      <c r="AL76" s="629" t="str">
        <f t="shared" si="9"/>
        <v/>
      </c>
      <c r="AM76" s="630"/>
      <c r="AN76" s="630"/>
      <c r="AO76" s="630"/>
      <c r="AP76" s="630"/>
      <c r="AQ76" s="630"/>
      <c r="AR76" s="630"/>
      <c r="AS76" s="630"/>
      <c r="AT76" s="630"/>
      <c r="AU76" s="631"/>
    </row>
    <row r="77" spans="1:47" ht="33" customHeight="1" thickBot="1">
      <c r="A77" s="589">
        <f t="shared" si="5"/>
        <v>66</v>
      </c>
      <c r="B77" s="590" t="str">
        <f>IF(①基本情報入力シート!C93="","",①基本情報入力シート!C93)</f>
        <v/>
      </c>
      <c r="C77" s="591" t="str">
        <f>IF(①基本情報入力シート!D93="","",①基本情報入力シート!D93)</f>
        <v/>
      </c>
      <c r="D77" s="592" t="str">
        <f>IF(①基本情報入力シート!E93="","",①基本情報入力シート!E93)</f>
        <v/>
      </c>
      <c r="E77" s="592" t="str">
        <f>IF(①基本情報入力シート!F93="","",①基本情報入力シート!F93)</f>
        <v/>
      </c>
      <c r="F77" s="592" t="str">
        <f>IF(①基本情報入力シート!G93="","",①基本情報入力シート!G93)</f>
        <v/>
      </c>
      <c r="G77" s="592" t="str">
        <f>IF(①基本情報入力シート!H93="","",①基本情報入力シート!H93)</f>
        <v/>
      </c>
      <c r="H77" s="592" t="str">
        <f>IF(①基本情報入力シート!I93="","",①基本情報入力シート!I93)</f>
        <v/>
      </c>
      <c r="I77" s="592" t="str">
        <f>IF(①基本情報入力シート!J93="","",①基本情報入力シート!J93)</f>
        <v/>
      </c>
      <c r="J77" s="592" t="str">
        <f>IF(①基本情報入力シート!K93="","",①基本情報入力シート!K93)</f>
        <v/>
      </c>
      <c r="K77" s="593" t="str">
        <f>IF(①基本情報入力シート!L93="","",①基本情報入力シート!L93)</f>
        <v/>
      </c>
      <c r="L77" s="594" t="str">
        <f>IF(①基本情報入力シート!M93="","",①基本情報入力シート!M93)</f>
        <v/>
      </c>
      <c r="M77" s="594" t="str">
        <f>IF(①基本情報入力シート!R93="","",①基本情報入力シート!R93)</f>
        <v/>
      </c>
      <c r="N77" s="594" t="str">
        <f>IF(①基本情報入力シート!W93="","",①基本情報入力シート!W93)</f>
        <v/>
      </c>
      <c r="O77" s="589" t="str">
        <f>IF(①基本情報入力シート!X93="","",①基本情報入力シート!X93)</f>
        <v/>
      </c>
      <c r="P77" s="595" t="str">
        <f>IF(①基本情報入力シート!Y93="","",①基本情報入力シート!Y93)</f>
        <v/>
      </c>
      <c r="Q77" s="596" t="str">
        <f>IF(①基本情報入力シート!Z93="","",①基本情報入力シート!Z93)</f>
        <v/>
      </c>
      <c r="R77" s="623" t="str">
        <f>IF(①基本情報入力シート!AA93="","",①基本情報入力シート!AA93)</f>
        <v/>
      </c>
      <c r="S77" s="624"/>
      <c r="T77" s="625"/>
      <c r="U77" s="626" t="str">
        <f>IF(P77="","",VLOOKUP(P77,【参考】数式用!$A$5:$I$38,MATCH(T77,【参考】数式用!$H$4:$I$4,0)+7,0))</f>
        <v/>
      </c>
      <c r="V77" s="834"/>
      <c r="W77" s="234" t="s">
        <v>199</v>
      </c>
      <c r="X77" s="627"/>
      <c r="Y77" s="231" t="s">
        <v>200</v>
      </c>
      <c r="Z77" s="627"/>
      <c r="AA77" s="383" t="s">
        <v>201</v>
      </c>
      <c r="AB77" s="627"/>
      <c r="AC77" s="231" t="s">
        <v>200</v>
      </c>
      <c r="AD77" s="627"/>
      <c r="AE77" s="231" t="s">
        <v>202</v>
      </c>
      <c r="AF77" s="603" t="s">
        <v>203</v>
      </c>
      <c r="AG77" s="604" t="str">
        <f t="shared" si="6"/>
        <v/>
      </c>
      <c r="AH77" s="605" t="s">
        <v>204</v>
      </c>
      <c r="AI77" s="606" t="str">
        <f t="shared" si="11"/>
        <v/>
      </c>
      <c r="AJ77" s="189"/>
      <c r="AK77" s="628" t="str">
        <f t="shared" si="8"/>
        <v>○</v>
      </c>
      <c r="AL77" s="629" t="str">
        <f t="shared" si="9"/>
        <v/>
      </c>
      <c r="AM77" s="630"/>
      <c r="AN77" s="630"/>
      <c r="AO77" s="630"/>
      <c r="AP77" s="630"/>
      <c r="AQ77" s="630"/>
      <c r="AR77" s="630"/>
      <c r="AS77" s="630"/>
      <c r="AT77" s="630"/>
      <c r="AU77" s="631"/>
    </row>
    <row r="78" spans="1:47" ht="33" customHeight="1" thickBot="1">
      <c r="A78" s="589">
        <f t="shared" si="5"/>
        <v>67</v>
      </c>
      <c r="B78" s="590" t="str">
        <f>IF(①基本情報入力シート!C94="","",①基本情報入力シート!C94)</f>
        <v/>
      </c>
      <c r="C78" s="591" t="str">
        <f>IF(①基本情報入力シート!D94="","",①基本情報入力シート!D94)</f>
        <v/>
      </c>
      <c r="D78" s="592" t="str">
        <f>IF(①基本情報入力シート!E94="","",①基本情報入力シート!E94)</f>
        <v/>
      </c>
      <c r="E78" s="592" t="str">
        <f>IF(①基本情報入力シート!F94="","",①基本情報入力シート!F94)</f>
        <v/>
      </c>
      <c r="F78" s="592" t="str">
        <f>IF(①基本情報入力シート!G94="","",①基本情報入力シート!G94)</f>
        <v/>
      </c>
      <c r="G78" s="592" t="str">
        <f>IF(①基本情報入力シート!H94="","",①基本情報入力シート!H94)</f>
        <v/>
      </c>
      <c r="H78" s="592" t="str">
        <f>IF(①基本情報入力シート!I94="","",①基本情報入力シート!I94)</f>
        <v/>
      </c>
      <c r="I78" s="592" t="str">
        <f>IF(①基本情報入力シート!J94="","",①基本情報入力シート!J94)</f>
        <v/>
      </c>
      <c r="J78" s="592" t="str">
        <f>IF(①基本情報入力シート!K94="","",①基本情報入力シート!K94)</f>
        <v/>
      </c>
      <c r="K78" s="593" t="str">
        <f>IF(①基本情報入力シート!L94="","",①基本情報入力シート!L94)</f>
        <v/>
      </c>
      <c r="L78" s="594" t="str">
        <f>IF(①基本情報入力シート!M94="","",①基本情報入力シート!M94)</f>
        <v/>
      </c>
      <c r="M78" s="594" t="str">
        <f>IF(①基本情報入力シート!R94="","",①基本情報入力シート!R94)</f>
        <v/>
      </c>
      <c r="N78" s="594" t="str">
        <f>IF(①基本情報入力シート!W94="","",①基本情報入力シート!W94)</f>
        <v/>
      </c>
      <c r="O78" s="589" t="str">
        <f>IF(①基本情報入力シート!X94="","",①基本情報入力シート!X94)</f>
        <v/>
      </c>
      <c r="P78" s="595" t="str">
        <f>IF(①基本情報入力シート!Y94="","",①基本情報入力シート!Y94)</f>
        <v/>
      </c>
      <c r="Q78" s="596" t="str">
        <f>IF(①基本情報入力シート!Z94="","",①基本情報入力シート!Z94)</f>
        <v/>
      </c>
      <c r="R78" s="623" t="str">
        <f>IF(①基本情報入力シート!AA94="","",①基本情報入力シート!AA94)</f>
        <v/>
      </c>
      <c r="S78" s="624"/>
      <c r="T78" s="625"/>
      <c r="U78" s="626" t="str">
        <f>IF(P78="","",VLOOKUP(P78,【参考】数式用!$A$5:$I$38,MATCH(T78,【参考】数式用!$H$4:$I$4,0)+7,0))</f>
        <v/>
      </c>
      <c r="V78" s="834"/>
      <c r="W78" s="234" t="s">
        <v>199</v>
      </c>
      <c r="X78" s="627"/>
      <c r="Y78" s="231" t="s">
        <v>200</v>
      </c>
      <c r="Z78" s="627"/>
      <c r="AA78" s="383" t="s">
        <v>201</v>
      </c>
      <c r="AB78" s="627"/>
      <c r="AC78" s="231" t="s">
        <v>200</v>
      </c>
      <c r="AD78" s="627"/>
      <c r="AE78" s="231" t="s">
        <v>202</v>
      </c>
      <c r="AF78" s="603" t="s">
        <v>203</v>
      </c>
      <c r="AG78" s="604" t="str">
        <f t="shared" si="6"/>
        <v/>
      </c>
      <c r="AH78" s="605" t="s">
        <v>204</v>
      </c>
      <c r="AI78" s="606" t="str">
        <f t="shared" si="11"/>
        <v/>
      </c>
      <c r="AJ78" s="189"/>
      <c r="AK78" s="628" t="str">
        <f t="shared" si="8"/>
        <v>○</v>
      </c>
      <c r="AL78" s="629" t="str">
        <f t="shared" si="9"/>
        <v/>
      </c>
      <c r="AM78" s="630"/>
      <c r="AN78" s="630"/>
      <c r="AO78" s="630"/>
      <c r="AP78" s="630"/>
      <c r="AQ78" s="630"/>
      <c r="AR78" s="630"/>
      <c r="AS78" s="630"/>
      <c r="AT78" s="630"/>
      <c r="AU78" s="631"/>
    </row>
    <row r="79" spans="1:47" ht="33" customHeight="1" thickBot="1">
      <c r="A79" s="589">
        <f t="shared" si="5"/>
        <v>68</v>
      </c>
      <c r="B79" s="590" t="str">
        <f>IF(①基本情報入力シート!C95="","",①基本情報入力シート!C95)</f>
        <v/>
      </c>
      <c r="C79" s="591" t="str">
        <f>IF(①基本情報入力シート!D95="","",①基本情報入力シート!D95)</f>
        <v/>
      </c>
      <c r="D79" s="592" t="str">
        <f>IF(①基本情報入力シート!E95="","",①基本情報入力シート!E95)</f>
        <v/>
      </c>
      <c r="E79" s="592" t="str">
        <f>IF(①基本情報入力シート!F95="","",①基本情報入力シート!F95)</f>
        <v/>
      </c>
      <c r="F79" s="592" t="str">
        <f>IF(①基本情報入力シート!G95="","",①基本情報入力シート!G95)</f>
        <v/>
      </c>
      <c r="G79" s="592" t="str">
        <f>IF(①基本情報入力シート!H95="","",①基本情報入力シート!H95)</f>
        <v/>
      </c>
      <c r="H79" s="592" t="str">
        <f>IF(①基本情報入力シート!I95="","",①基本情報入力シート!I95)</f>
        <v/>
      </c>
      <c r="I79" s="592" t="str">
        <f>IF(①基本情報入力シート!J95="","",①基本情報入力シート!J95)</f>
        <v/>
      </c>
      <c r="J79" s="592" t="str">
        <f>IF(①基本情報入力シート!K95="","",①基本情報入力シート!K95)</f>
        <v/>
      </c>
      <c r="K79" s="593" t="str">
        <f>IF(①基本情報入力シート!L95="","",①基本情報入力シート!L95)</f>
        <v/>
      </c>
      <c r="L79" s="594" t="str">
        <f>IF(①基本情報入力シート!M95="","",①基本情報入力シート!M95)</f>
        <v/>
      </c>
      <c r="M79" s="594" t="str">
        <f>IF(①基本情報入力シート!R95="","",①基本情報入力シート!R95)</f>
        <v/>
      </c>
      <c r="N79" s="594" t="str">
        <f>IF(①基本情報入力シート!W95="","",①基本情報入力シート!W95)</f>
        <v/>
      </c>
      <c r="O79" s="589" t="str">
        <f>IF(①基本情報入力シート!X95="","",①基本情報入力シート!X95)</f>
        <v/>
      </c>
      <c r="P79" s="595" t="str">
        <f>IF(①基本情報入力シート!Y95="","",①基本情報入力シート!Y95)</f>
        <v/>
      </c>
      <c r="Q79" s="596" t="str">
        <f>IF(①基本情報入力シート!Z95="","",①基本情報入力シート!Z95)</f>
        <v/>
      </c>
      <c r="R79" s="623" t="str">
        <f>IF(①基本情報入力シート!AA95="","",①基本情報入力シート!AA95)</f>
        <v/>
      </c>
      <c r="S79" s="624"/>
      <c r="T79" s="625"/>
      <c r="U79" s="626" t="str">
        <f>IF(P79="","",VLOOKUP(P79,【参考】数式用!$A$5:$I$38,MATCH(T79,【参考】数式用!$H$4:$I$4,0)+7,0))</f>
        <v/>
      </c>
      <c r="V79" s="834"/>
      <c r="W79" s="234" t="s">
        <v>199</v>
      </c>
      <c r="X79" s="627"/>
      <c r="Y79" s="231" t="s">
        <v>200</v>
      </c>
      <c r="Z79" s="627"/>
      <c r="AA79" s="383" t="s">
        <v>201</v>
      </c>
      <c r="AB79" s="627"/>
      <c r="AC79" s="231" t="s">
        <v>200</v>
      </c>
      <c r="AD79" s="627"/>
      <c r="AE79" s="231" t="s">
        <v>202</v>
      </c>
      <c r="AF79" s="603" t="s">
        <v>203</v>
      </c>
      <c r="AG79" s="604" t="str">
        <f t="shared" si="6"/>
        <v/>
      </c>
      <c r="AH79" s="605" t="s">
        <v>204</v>
      </c>
      <c r="AI79" s="606" t="str">
        <f t="shared" si="11"/>
        <v/>
      </c>
      <c r="AJ79" s="189"/>
      <c r="AK79" s="628" t="str">
        <f t="shared" si="8"/>
        <v>○</v>
      </c>
      <c r="AL79" s="629" t="str">
        <f t="shared" si="9"/>
        <v/>
      </c>
      <c r="AM79" s="630"/>
      <c r="AN79" s="630"/>
      <c r="AO79" s="630"/>
      <c r="AP79" s="630"/>
      <c r="AQ79" s="630"/>
      <c r="AR79" s="630"/>
      <c r="AS79" s="630"/>
      <c r="AT79" s="630"/>
      <c r="AU79" s="631"/>
    </row>
    <row r="80" spans="1:47" ht="33" customHeight="1" thickBot="1">
      <c r="A80" s="589">
        <f t="shared" si="5"/>
        <v>69</v>
      </c>
      <c r="B80" s="590" t="str">
        <f>IF(①基本情報入力シート!C96="","",①基本情報入力シート!C96)</f>
        <v/>
      </c>
      <c r="C80" s="591" t="str">
        <f>IF(①基本情報入力シート!D96="","",①基本情報入力シート!D96)</f>
        <v/>
      </c>
      <c r="D80" s="592" t="str">
        <f>IF(①基本情報入力シート!E96="","",①基本情報入力シート!E96)</f>
        <v/>
      </c>
      <c r="E80" s="592" t="str">
        <f>IF(①基本情報入力シート!F96="","",①基本情報入力シート!F96)</f>
        <v/>
      </c>
      <c r="F80" s="592" t="str">
        <f>IF(①基本情報入力シート!G96="","",①基本情報入力シート!G96)</f>
        <v/>
      </c>
      <c r="G80" s="592" t="str">
        <f>IF(①基本情報入力シート!H96="","",①基本情報入力シート!H96)</f>
        <v/>
      </c>
      <c r="H80" s="592" t="str">
        <f>IF(①基本情報入力シート!I96="","",①基本情報入力シート!I96)</f>
        <v/>
      </c>
      <c r="I80" s="592" t="str">
        <f>IF(①基本情報入力シート!J96="","",①基本情報入力シート!J96)</f>
        <v/>
      </c>
      <c r="J80" s="592" t="str">
        <f>IF(①基本情報入力シート!K96="","",①基本情報入力シート!K96)</f>
        <v/>
      </c>
      <c r="K80" s="593" t="str">
        <f>IF(①基本情報入力シート!L96="","",①基本情報入力シート!L96)</f>
        <v/>
      </c>
      <c r="L80" s="594" t="str">
        <f>IF(①基本情報入力シート!M96="","",①基本情報入力シート!M96)</f>
        <v/>
      </c>
      <c r="M80" s="594" t="str">
        <f>IF(①基本情報入力シート!R96="","",①基本情報入力シート!R96)</f>
        <v/>
      </c>
      <c r="N80" s="594" t="str">
        <f>IF(①基本情報入力シート!W96="","",①基本情報入力シート!W96)</f>
        <v/>
      </c>
      <c r="O80" s="589" t="str">
        <f>IF(①基本情報入力シート!X96="","",①基本情報入力シート!X96)</f>
        <v/>
      </c>
      <c r="P80" s="595" t="str">
        <f>IF(①基本情報入力シート!Y96="","",①基本情報入力シート!Y96)</f>
        <v/>
      </c>
      <c r="Q80" s="596" t="str">
        <f>IF(①基本情報入力シート!Z96="","",①基本情報入力シート!Z96)</f>
        <v/>
      </c>
      <c r="R80" s="623" t="str">
        <f>IF(①基本情報入力シート!AA96="","",①基本情報入力シート!AA96)</f>
        <v/>
      </c>
      <c r="S80" s="624"/>
      <c r="T80" s="625"/>
      <c r="U80" s="626" t="str">
        <f>IF(P80="","",VLOOKUP(P80,【参考】数式用!$A$5:$I$38,MATCH(T80,【参考】数式用!$H$4:$I$4,0)+7,0))</f>
        <v/>
      </c>
      <c r="V80" s="834"/>
      <c r="W80" s="234" t="s">
        <v>199</v>
      </c>
      <c r="X80" s="627"/>
      <c r="Y80" s="231" t="s">
        <v>200</v>
      </c>
      <c r="Z80" s="627"/>
      <c r="AA80" s="383" t="s">
        <v>201</v>
      </c>
      <c r="AB80" s="627"/>
      <c r="AC80" s="231" t="s">
        <v>200</v>
      </c>
      <c r="AD80" s="627"/>
      <c r="AE80" s="231" t="s">
        <v>202</v>
      </c>
      <c r="AF80" s="603" t="s">
        <v>203</v>
      </c>
      <c r="AG80" s="604" t="str">
        <f t="shared" si="6"/>
        <v/>
      </c>
      <c r="AH80" s="605" t="s">
        <v>204</v>
      </c>
      <c r="AI80" s="606" t="str">
        <f t="shared" si="11"/>
        <v/>
      </c>
      <c r="AJ80" s="189"/>
      <c r="AK80" s="628" t="str">
        <f t="shared" si="8"/>
        <v>○</v>
      </c>
      <c r="AL80" s="629" t="str">
        <f t="shared" si="9"/>
        <v/>
      </c>
      <c r="AM80" s="630"/>
      <c r="AN80" s="630"/>
      <c r="AO80" s="630"/>
      <c r="AP80" s="630"/>
      <c r="AQ80" s="630"/>
      <c r="AR80" s="630"/>
      <c r="AS80" s="630"/>
      <c r="AT80" s="630"/>
      <c r="AU80" s="631"/>
    </row>
    <row r="81" spans="1:47" ht="33" customHeight="1" thickBot="1">
      <c r="A81" s="589">
        <f t="shared" si="5"/>
        <v>70</v>
      </c>
      <c r="B81" s="590" t="str">
        <f>IF(①基本情報入力シート!C97="","",①基本情報入力シート!C97)</f>
        <v/>
      </c>
      <c r="C81" s="591" t="str">
        <f>IF(①基本情報入力シート!D97="","",①基本情報入力シート!D97)</f>
        <v/>
      </c>
      <c r="D81" s="592" t="str">
        <f>IF(①基本情報入力シート!E97="","",①基本情報入力シート!E97)</f>
        <v/>
      </c>
      <c r="E81" s="592" t="str">
        <f>IF(①基本情報入力シート!F97="","",①基本情報入力シート!F97)</f>
        <v/>
      </c>
      <c r="F81" s="592" t="str">
        <f>IF(①基本情報入力シート!G97="","",①基本情報入力シート!G97)</f>
        <v/>
      </c>
      <c r="G81" s="592" t="str">
        <f>IF(①基本情報入力シート!H97="","",①基本情報入力シート!H97)</f>
        <v/>
      </c>
      <c r="H81" s="592" t="str">
        <f>IF(①基本情報入力シート!I97="","",①基本情報入力シート!I97)</f>
        <v/>
      </c>
      <c r="I81" s="592" t="str">
        <f>IF(①基本情報入力シート!J97="","",①基本情報入力シート!J97)</f>
        <v/>
      </c>
      <c r="J81" s="592" t="str">
        <f>IF(①基本情報入力シート!K97="","",①基本情報入力シート!K97)</f>
        <v/>
      </c>
      <c r="K81" s="593" t="str">
        <f>IF(①基本情報入力シート!L97="","",①基本情報入力シート!L97)</f>
        <v/>
      </c>
      <c r="L81" s="594" t="str">
        <f>IF(①基本情報入力シート!M97="","",①基本情報入力シート!M97)</f>
        <v/>
      </c>
      <c r="M81" s="594" t="str">
        <f>IF(①基本情報入力シート!R97="","",①基本情報入力シート!R97)</f>
        <v/>
      </c>
      <c r="N81" s="594" t="str">
        <f>IF(①基本情報入力シート!W97="","",①基本情報入力シート!W97)</f>
        <v/>
      </c>
      <c r="O81" s="589" t="str">
        <f>IF(①基本情報入力シート!X97="","",①基本情報入力シート!X97)</f>
        <v/>
      </c>
      <c r="P81" s="595" t="str">
        <f>IF(①基本情報入力シート!Y97="","",①基本情報入力シート!Y97)</f>
        <v/>
      </c>
      <c r="Q81" s="596" t="str">
        <f>IF(①基本情報入力シート!Z97="","",①基本情報入力シート!Z97)</f>
        <v/>
      </c>
      <c r="R81" s="623" t="str">
        <f>IF(①基本情報入力シート!AA97="","",①基本情報入力シート!AA97)</f>
        <v/>
      </c>
      <c r="S81" s="624"/>
      <c r="T81" s="625"/>
      <c r="U81" s="626" t="str">
        <f>IF(P81="","",VLOOKUP(P81,【参考】数式用!$A$5:$I$38,MATCH(T81,【参考】数式用!$H$4:$I$4,0)+7,0))</f>
        <v/>
      </c>
      <c r="V81" s="834"/>
      <c r="W81" s="234" t="s">
        <v>199</v>
      </c>
      <c r="X81" s="627"/>
      <c r="Y81" s="231" t="s">
        <v>200</v>
      </c>
      <c r="Z81" s="627"/>
      <c r="AA81" s="383" t="s">
        <v>201</v>
      </c>
      <c r="AB81" s="627"/>
      <c r="AC81" s="231" t="s">
        <v>200</v>
      </c>
      <c r="AD81" s="627"/>
      <c r="AE81" s="231" t="s">
        <v>202</v>
      </c>
      <c r="AF81" s="603" t="s">
        <v>203</v>
      </c>
      <c r="AG81" s="604" t="str">
        <f t="shared" ref="AG81:AG111" si="12">IF(X81&gt;=1,(AB81*12+AD81)-(X81*12+Z81)+1,"")</f>
        <v/>
      </c>
      <c r="AH81" s="605" t="s">
        <v>204</v>
      </c>
      <c r="AI81" s="606" t="str">
        <f t="shared" si="11"/>
        <v/>
      </c>
      <c r="AJ81" s="189"/>
      <c r="AK81" s="628" t="str">
        <f t="shared" si="8"/>
        <v>○</v>
      </c>
      <c r="AL81" s="629" t="str">
        <f t="shared" si="9"/>
        <v/>
      </c>
      <c r="AM81" s="630"/>
      <c r="AN81" s="630"/>
      <c r="AO81" s="630"/>
      <c r="AP81" s="630"/>
      <c r="AQ81" s="630"/>
      <c r="AR81" s="630"/>
      <c r="AS81" s="630"/>
      <c r="AT81" s="630"/>
      <c r="AU81" s="631"/>
    </row>
    <row r="82" spans="1:47" ht="33" customHeight="1" thickBot="1">
      <c r="A82" s="589">
        <f t="shared" si="5"/>
        <v>71</v>
      </c>
      <c r="B82" s="590" t="str">
        <f>IF(①基本情報入力シート!C98="","",①基本情報入力シート!C98)</f>
        <v/>
      </c>
      <c r="C82" s="591" t="str">
        <f>IF(①基本情報入力シート!D98="","",①基本情報入力シート!D98)</f>
        <v/>
      </c>
      <c r="D82" s="592" t="str">
        <f>IF(①基本情報入力シート!E98="","",①基本情報入力シート!E98)</f>
        <v/>
      </c>
      <c r="E82" s="592" t="str">
        <f>IF(①基本情報入力シート!F98="","",①基本情報入力シート!F98)</f>
        <v/>
      </c>
      <c r="F82" s="592" t="str">
        <f>IF(①基本情報入力シート!G98="","",①基本情報入力シート!G98)</f>
        <v/>
      </c>
      <c r="G82" s="592" t="str">
        <f>IF(①基本情報入力シート!H98="","",①基本情報入力シート!H98)</f>
        <v/>
      </c>
      <c r="H82" s="592" t="str">
        <f>IF(①基本情報入力シート!I98="","",①基本情報入力シート!I98)</f>
        <v/>
      </c>
      <c r="I82" s="592" t="str">
        <f>IF(①基本情報入力シート!J98="","",①基本情報入力シート!J98)</f>
        <v/>
      </c>
      <c r="J82" s="592" t="str">
        <f>IF(①基本情報入力シート!K98="","",①基本情報入力シート!K98)</f>
        <v/>
      </c>
      <c r="K82" s="593" t="str">
        <f>IF(①基本情報入力シート!L98="","",①基本情報入力シート!L98)</f>
        <v/>
      </c>
      <c r="L82" s="594" t="str">
        <f>IF(①基本情報入力シート!M98="","",①基本情報入力シート!M98)</f>
        <v/>
      </c>
      <c r="M82" s="594" t="str">
        <f>IF(①基本情報入力シート!R98="","",①基本情報入力シート!R98)</f>
        <v/>
      </c>
      <c r="N82" s="594" t="str">
        <f>IF(①基本情報入力シート!W98="","",①基本情報入力シート!W98)</f>
        <v/>
      </c>
      <c r="O82" s="589" t="str">
        <f>IF(①基本情報入力シート!X98="","",①基本情報入力シート!X98)</f>
        <v/>
      </c>
      <c r="P82" s="595" t="str">
        <f>IF(①基本情報入力シート!Y98="","",①基本情報入力シート!Y98)</f>
        <v/>
      </c>
      <c r="Q82" s="596" t="str">
        <f>IF(①基本情報入力シート!Z98="","",①基本情報入力シート!Z98)</f>
        <v/>
      </c>
      <c r="R82" s="623" t="str">
        <f>IF(①基本情報入力シート!AA98="","",①基本情報入力シート!AA98)</f>
        <v/>
      </c>
      <c r="S82" s="624"/>
      <c r="T82" s="625"/>
      <c r="U82" s="626" t="str">
        <f>IF(P82="","",VLOOKUP(P82,【参考】数式用!$A$5:$I$38,MATCH(T82,【参考】数式用!$H$4:$I$4,0)+7,0))</f>
        <v/>
      </c>
      <c r="V82" s="834"/>
      <c r="W82" s="234" t="s">
        <v>199</v>
      </c>
      <c r="X82" s="627"/>
      <c r="Y82" s="231" t="s">
        <v>200</v>
      </c>
      <c r="Z82" s="627"/>
      <c r="AA82" s="383" t="s">
        <v>201</v>
      </c>
      <c r="AB82" s="627"/>
      <c r="AC82" s="231" t="s">
        <v>200</v>
      </c>
      <c r="AD82" s="627"/>
      <c r="AE82" s="231" t="s">
        <v>202</v>
      </c>
      <c r="AF82" s="603" t="s">
        <v>203</v>
      </c>
      <c r="AG82" s="604" t="str">
        <f t="shared" si="12"/>
        <v/>
      </c>
      <c r="AH82" s="605" t="s">
        <v>204</v>
      </c>
      <c r="AI82" s="606" t="str">
        <f t="shared" si="11"/>
        <v/>
      </c>
      <c r="AJ82" s="189"/>
      <c r="AK82" s="628" t="str">
        <f t="shared" si="8"/>
        <v>○</v>
      </c>
      <c r="AL82" s="629" t="str">
        <f t="shared" si="9"/>
        <v/>
      </c>
      <c r="AM82" s="630"/>
      <c r="AN82" s="630"/>
      <c r="AO82" s="630"/>
      <c r="AP82" s="630"/>
      <c r="AQ82" s="630"/>
      <c r="AR82" s="630"/>
      <c r="AS82" s="630"/>
      <c r="AT82" s="630"/>
      <c r="AU82" s="631"/>
    </row>
    <row r="83" spans="1:47" ht="33" customHeight="1" thickBot="1">
      <c r="A83" s="589">
        <f t="shared" si="5"/>
        <v>72</v>
      </c>
      <c r="B83" s="590" t="str">
        <f>IF(①基本情報入力シート!C99="","",①基本情報入力シート!C99)</f>
        <v/>
      </c>
      <c r="C83" s="591" t="str">
        <f>IF(①基本情報入力シート!D99="","",①基本情報入力シート!D99)</f>
        <v/>
      </c>
      <c r="D83" s="592" t="str">
        <f>IF(①基本情報入力シート!E99="","",①基本情報入力シート!E99)</f>
        <v/>
      </c>
      <c r="E83" s="592" t="str">
        <f>IF(①基本情報入力シート!F99="","",①基本情報入力シート!F99)</f>
        <v/>
      </c>
      <c r="F83" s="592" t="str">
        <f>IF(①基本情報入力シート!G99="","",①基本情報入力シート!G99)</f>
        <v/>
      </c>
      <c r="G83" s="592" t="str">
        <f>IF(①基本情報入力シート!H99="","",①基本情報入力シート!H99)</f>
        <v/>
      </c>
      <c r="H83" s="592" t="str">
        <f>IF(①基本情報入力シート!I99="","",①基本情報入力シート!I99)</f>
        <v/>
      </c>
      <c r="I83" s="592" t="str">
        <f>IF(①基本情報入力シート!J99="","",①基本情報入力シート!J99)</f>
        <v/>
      </c>
      <c r="J83" s="592" t="str">
        <f>IF(①基本情報入力シート!K99="","",①基本情報入力シート!K99)</f>
        <v/>
      </c>
      <c r="K83" s="593" t="str">
        <f>IF(①基本情報入力シート!L99="","",①基本情報入力シート!L99)</f>
        <v/>
      </c>
      <c r="L83" s="594" t="str">
        <f>IF(①基本情報入力シート!M99="","",①基本情報入力シート!M99)</f>
        <v/>
      </c>
      <c r="M83" s="594" t="str">
        <f>IF(①基本情報入力シート!R99="","",①基本情報入力シート!R99)</f>
        <v/>
      </c>
      <c r="N83" s="594" t="str">
        <f>IF(①基本情報入力シート!W99="","",①基本情報入力シート!W99)</f>
        <v/>
      </c>
      <c r="O83" s="589" t="str">
        <f>IF(①基本情報入力シート!X99="","",①基本情報入力シート!X99)</f>
        <v/>
      </c>
      <c r="P83" s="595" t="str">
        <f>IF(①基本情報入力シート!Y99="","",①基本情報入力シート!Y99)</f>
        <v/>
      </c>
      <c r="Q83" s="596" t="str">
        <f>IF(①基本情報入力シート!Z99="","",①基本情報入力シート!Z99)</f>
        <v/>
      </c>
      <c r="R83" s="623" t="str">
        <f>IF(①基本情報入力シート!AA99="","",①基本情報入力シート!AA99)</f>
        <v/>
      </c>
      <c r="S83" s="624"/>
      <c r="T83" s="625"/>
      <c r="U83" s="626" t="str">
        <f>IF(P83="","",VLOOKUP(P83,【参考】数式用!$A$5:$I$38,MATCH(T83,【参考】数式用!$H$4:$I$4,0)+7,0))</f>
        <v/>
      </c>
      <c r="V83" s="834"/>
      <c r="W83" s="234" t="s">
        <v>199</v>
      </c>
      <c r="X83" s="627"/>
      <c r="Y83" s="231" t="s">
        <v>200</v>
      </c>
      <c r="Z83" s="627"/>
      <c r="AA83" s="383" t="s">
        <v>201</v>
      </c>
      <c r="AB83" s="627"/>
      <c r="AC83" s="231" t="s">
        <v>200</v>
      </c>
      <c r="AD83" s="627"/>
      <c r="AE83" s="231" t="s">
        <v>202</v>
      </c>
      <c r="AF83" s="603" t="s">
        <v>203</v>
      </c>
      <c r="AG83" s="604" t="str">
        <f t="shared" si="12"/>
        <v/>
      </c>
      <c r="AH83" s="605" t="s">
        <v>204</v>
      </c>
      <c r="AI83" s="606" t="str">
        <f t="shared" si="11"/>
        <v/>
      </c>
      <c r="AJ83" s="189"/>
      <c r="AK83" s="628" t="str">
        <f t="shared" ref="AK83:AK111" si="13">IFERROR(IF(AND(T83="特定加算Ⅰ",OR(V83="",V83="-",V83="いずれも取得していない")),"☓","○"),"")</f>
        <v>○</v>
      </c>
      <c r="AL83" s="629" t="str">
        <f t="shared" ref="AL83:AL111" si="14">IFERROR(IF(AND(T83="特定加算Ⅰ",OR(V83="",V83="-",V83="いずれも取得していない")),"！特定加算Ⅰが選択されています。該当する介護福祉士配置等要件を選択してください。",""),"")</f>
        <v/>
      </c>
      <c r="AM83" s="630"/>
      <c r="AN83" s="630"/>
      <c r="AO83" s="630"/>
      <c r="AP83" s="630"/>
      <c r="AQ83" s="630"/>
      <c r="AR83" s="630"/>
      <c r="AS83" s="630"/>
      <c r="AT83" s="630"/>
      <c r="AU83" s="631"/>
    </row>
    <row r="84" spans="1:47" ht="33" customHeight="1" thickBot="1">
      <c r="A84" s="589">
        <f t="shared" si="5"/>
        <v>73</v>
      </c>
      <c r="B84" s="590" t="str">
        <f>IF(①基本情報入力シート!C100="","",①基本情報入力シート!C100)</f>
        <v/>
      </c>
      <c r="C84" s="591" t="str">
        <f>IF(①基本情報入力シート!D100="","",①基本情報入力シート!D100)</f>
        <v/>
      </c>
      <c r="D84" s="592" t="str">
        <f>IF(①基本情報入力シート!E100="","",①基本情報入力シート!E100)</f>
        <v/>
      </c>
      <c r="E84" s="592" t="str">
        <f>IF(①基本情報入力シート!F100="","",①基本情報入力シート!F100)</f>
        <v/>
      </c>
      <c r="F84" s="592" t="str">
        <f>IF(①基本情報入力シート!G100="","",①基本情報入力シート!G100)</f>
        <v/>
      </c>
      <c r="G84" s="592" t="str">
        <f>IF(①基本情報入力シート!H100="","",①基本情報入力シート!H100)</f>
        <v/>
      </c>
      <c r="H84" s="592" t="str">
        <f>IF(①基本情報入力シート!I100="","",①基本情報入力シート!I100)</f>
        <v/>
      </c>
      <c r="I84" s="592" t="str">
        <f>IF(①基本情報入力シート!J100="","",①基本情報入力シート!J100)</f>
        <v/>
      </c>
      <c r="J84" s="592" t="str">
        <f>IF(①基本情報入力シート!K100="","",①基本情報入力シート!K100)</f>
        <v/>
      </c>
      <c r="K84" s="593" t="str">
        <f>IF(①基本情報入力シート!L100="","",①基本情報入力シート!L100)</f>
        <v/>
      </c>
      <c r="L84" s="594" t="str">
        <f>IF(①基本情報入力シート!M100="","",①基本情報入力シート!M100)</f>
        <v/>
      </c>
      <c r="M84" s="594" t="str">
        <f>IF(①基本情報入力シート!R100="","",①基本情報入力シート!R100)</f>
        <v/>
      </c>
      <c r="N84" s="594" t="str">
        <f>IF(①基本情報入力シート!W100="","",①基本情報入力シート!W100)</f>
        <v/>
      </c>
      <c r="O84" s="589" t="str">
        <f>IF(①基本情報入力シート!X100="","",①基本情報入力シート!X100)</f>
        <v/>
      </c>
      <c r="P84" s="595" t="str">
        <f>IF(①基本情報入力シート!Y100="","",①基本情報入力シート!Y100)</f>
        <v/>
      </c>
      <c r="Q84" s="596" t="str">
        <f>IF(①基本情報入力シート!Z100="","",①基本情報入力シート!Z100)</f>
        <v/>
      </c>
      <c r="R84" s="623" t="str">
        <f>IF(①基本情報入力シート!AA100="","",①基本情報入力シート!AA100)</f>
        <v/>
      </c>
      <c r="S84" s="624"/>
      <c r="T84" s="625"/>
      <c r="U84" s="626" t="str">
        <f>IF(P84="","",VLOOKUP(P84,【参考】数式用!$A$5:$I$38,MATCH(T84,【参考】数式用!$H$4:$I$4,0)+7,0))</f>
        <v/>
      </c>
      <c r="V84" s="834"/>
      <c r="W84" s="234" t="s">
        <v>199</v>
      </c>
      <c r="X84" s="627"/>
      <c r="Y84" s="231" t="s">
        <v>200</v>
      </c>
      <c r="Z84" s="627"/>
      <c r="AA84" s="383" t="s">
        <v>201</v>
      </c>
      <c r="AB84" s="627"/>
      <c r="AC84" s="231" t="s">
        <v>200</v>
      </c>
      <c r="AD84" s="627"/>
      <c r="AE84" s="231" t="s">
        <v>202</v>
      </c>
      <c r="AF84" s="603" t="s">
        <v>203</v>
      </c>
      <c r="AG84" s="604" t="str">
        <f t="shared" si="12"/>
        <v/>
      </c>
      <c r="AH84" s="605" t="s">
        <v>204</v>
      </c>
      <c r="AI84" s="606" t="str">
        <f t="shared" si="11"/>
        <v/>
      </c>
      <c r="AJ84" s="189"/>
      <c r="AK84" s="628" t="str">
        <f t="shared" si="13"/>
        <v>○</v>
      </c>
      <c r="AL84" s="629" t="str">
        <f t="shared" si="14"/>
        <v/>
      </c>
      <c r="AM84" s="630"/>
      <c r="AN84" s="630"/>
      <c r="AO84" s="630"/>
      <c r="AP84" s="630"/>
      <c r="AQ84" s="630"/>
      <c r="AR84" s="630"/>
      <c r="AS84" s="630"/>
      <c r="AT84" s="630"/>
      <c r="AU84" s="631"/>
    </row>
    <row r="85" spans="1:47" ht="33" customHeight="1" thickBot="1">
      <c r="A85" s="589">
        <f t="shared" si="5"/>
        <v>74</v>
      </c>
      <c r="B85" s="590" t="str">
        <f>IF(①基本情報入力シート!C101="","",①基本情報入力シート!C101)</f>
        <v/>
      </c>
      <c r="C85" s="591" t="str">
        <f>IF(①基本情報入力シート!D101="","",①基本情報入力シート!D101)</f>
        <v/>
      </c>
      <c r="D85" s="592" t="str">
        <f>IF(①基本情報入力シート!E101="","",①基本情報入力シート!E101)</f>
        <v/>
      </c>
      <c r="E85" s="592" t="str">
        <f>IF(①基本情報入力シート!F101="","",①基本情報入力シート!F101)</f>
        <v/>
      </c>
      <c r="F85" s="592" t="str">
        <f>IF(①基本情報入力シート!G101="","",①基本情報入力シート!G101)</f>
        <v/>
      </c>
      <c r="G85" s="592" t="str">
        <f>IF(①基本情報入力シート!H101="","",①基本情報入力シート!H101)</f>
        <v/>
      </c>
      <c r="H85" s="592" t="str">
        <f>IF(①基本情報入力シート!I101="","",①基本情報入力シート!I101)</f>
        <v/>
      </c>
      <c r="I85" s="592" t="str">
        <f>IF(①基本情報入力シート!J101="","",①基本情報入力シート!J101)</f>
        <v/>
      </c>
      <c r="J85" s="592" t="str">
        <f>IF(①基本情報入力シート!K101="","",①基本情報入力シート!K101)</f>
        <v/>
      </c>
      <c r="K85" s="593" t="str">
        <f>IF(①基本情報入力シート!L101="","",①基本情報入力シート!L101)</f>
        <v/>
      </c>
      <c r="L85" s="594" t="str">
        <f>IF(①基本情報入力シート!M101="","",①基本情報入力シート!M101)</f>
        <v/>
      </c>
      <c r="M85" s="594" t="str">
        <f>IF(①基本情報入力シート!R101="","",①基本情報入力シート!R101)</f>
        <v/>
      </c>
      <c r="N85" s="594" t="str">
        <f>IF(①基本情報入力シート!W101="","",①基本情報入力シート!W101)</f>
        <v/>
      </c>
      <c r="O85" s="589" t="str">
        <f>IF(①基本情報入力シート!X101="","",①基本情報入力シート!X101)</f>
        <v/>
      </c>
      <c r="P85" s="595" t="str">
        <f>IF(①基本情報入力シート!Y101="","",①基本情報入力シート!Y101)</f>
        <v/>
      </c>
      <c r="Q85" s="596" t="str">
        <f>IF(①基本情報入力シート!Z101="","",①基本情報入力シート!Z101)</f>
        <v/>
      </c>
      <c r="R85" s="623" t="str">
        <f>IF(①基本情報入力シート!AA101="","",①基本情報入力シート!AA101)</f>
        <v/>
      </c>
      <c r="S85" s="624"/>
      <c r="T85" s="625"/>
      <c r="U85" s="626" t="str">
        <f>IF(P85="","",VLOOKUP(P85,【参考】数式用!$A$5:$I$38,MATCH(T85,【参考】数式用!$H$4:$I$4,0)+7,0))</f>
        <v/>
      </c>
      <c r="V85" s="834"/>
      <c r="W85" s="234" t="s">
        <v>199</v>
      </c>
      <c r="X85" s="627"/>
      <c r="Y85" s="231" t="s">
        <v>200</v>
      </c>
      <c r="Z85" s="627"/>
      <c r="AA85" s="383" t="s">
        <v>201</v>
      </c>
      <c r="AB85" s="627"/>
      <c r="AC85" s="231" t="s">
        <v>200</v>
      </c>
      <c r="AD85" s="627"/>
      <c r="AE85" s="231" t="s">
        <v>202</v>
      </c>
      <c r="AF85" s="603" t="s">
        <v>203</v>
      </c>
      <c r="AG85" s="604" t="str">
        <f t="shared" si="12"/>
        <v/>
      </c>
      <c r="AH85" s="605" t="s">
        <v>204</v>
      </c>
      <c r="AI85" s="606" t="str">
        <f t="shared" si="11"/>
        <v/>
      </c>
      <c r="AJ85" s="189"/>
      <c r="AK85" s="628" t="str">
        <f t="shared" si="13"/>
        <v>○</v>
      </c>
      <c r="AL85" s="629" t="str">
        <f t="shared" si="14"/>
        <v/>
      </c>
      <c r="AM85" s="630"/>
      <c r="AN85" s="630"/>
      <c r="AO85" s="630"/>
      <c r="AP85" s="630"/>
      <c r="AQ85" s="630"/>
      <c r="AR85" s="630"/>
      <c r="AS85" s="630"/>
      <c r="AT85" s="630"/>
      <c r="AU85" s="631"/>
    </row>
    <row r="86" spans="1:47" ht="33" customHeight="1" thickBot="1">
      <c r="A86" s="589">
        <f t="shared" si="5"/>
        <v>75</v>
      </c>
      <c r="B86" s="590" t="str">
        <f>IF(①基本情報入力シート!C102="","",①基本情報入力シート!C102)</f>
        <v/>
      </c>
      <c r="C86" s="591" t="str">
        <f>IF(①基本情報入力シート!D102="","",①基本情報入力シート!D102)</f>
        <v/>
      </c>
      <c r="D86" s="592" t="str">
        <f>IF(①基本情報入力シート!E102="","",①基本情報入力シート!E102)</f>
        <v/>
      </c>
      <c r="E86" s="592" t="str">
        <f>IF(①基本情報入力シート!F102="","",①基本情報入力シート!F102)</f>
        <v/>
      </c>
      <c r="F86" s="592" t="str">
        <f>IF(①基本情報入力シート!G102="","",①基本情報入力シート!G102)</f>
        <v/>
      </c>
      <c r="G86" s="592" t="str">
        <f>IF(①基本情報入力シート!H102="","",①基本情報入力シート!H102)</f>
        <v/>
      </c>
      <c r="H86" s="592" t="str">
        <f>IF(①基本情報入力シート!I102="","",①基本情報入力シート!I102)</f>
        <v/>
      </c>
      <c r="I86" s="592" t="str">
        <f>IF(①基本情報入力シート!J102="","",①基本情報入力シート!J102)</f>
        <v/>
      </c>
      <c r="J86" s="592" t="str">
        <f>IF(①基本情報入力シート!K102="","",①基本情報入力シート!K102)</f>
        <v/>
      </c>
      <c r="K86" s="593" t="str">
        <f>IF(①基本情報入力シート!L102="","",①基本情報入力シート!L102)</f>
        <v/>
      </c>
      <c r="L86" s="594" t="str">
        <f>IF(①基本情報入力シート!M102="","",①基本情報入力シート!M102)</f>
        <v/>
      </c>
      <c r="M86" s="594" t="str">
        <f>IF(①基本情報入力シート!R102="","",①基本情報入力シート!R102)</f>
        <v/>
      </c>
      <c r="N86" s="594" t="str">
        <f>IF(①基本情報入力シート!W102="","",①基本情報入力シート!W102)</f>
        <v/>
      </c>
      <c r="O86" s="589" t="str">
        <f>IF(①基本情報入力シート!X102="","",①基本情報入力シート!X102)</f>
        <v/>
      </c>
      <c r="P86" s="595" t="str">
        <f>IF(①基本情報入力シート!Y102="","",①基本情報入力シート!Y102)</f>
        <v/>
      </c>
      <c r="Q86" s="596" t="str">
        <f>IF(①基本情報入力シート!Z102="","",①基本情報入力シート!Z102)</f>
        <v/>
      </c>
      <c r="R86" s="623" t="str">
        <f>IF(①基本情報入力シート!AA102="","",①基本情報入力シート!AA102)</f>
        <v/>
      </c>
      <c r="S86" s="624"/>
      <c r="T86" s="625"/>
      <c r="U86" s="626" t="str">
        <f>IF(P86="","",VLOOKUP(P86,【参考】数式用!$A$5:$I$38,MATCH(T86,【参考】数式用!$H$4:$I$4,0)+7,0))</f>
        <v/>
      </c>
      <c r="V86" s="834"/>
      <c r="W86" s="234" t="s">
        <v>199</v>
      </c>
      <c r="X86" s="627"/>
      <c r="Y86" s="231" t="s">
        <v>200</v>
      </c>
      <c r="Z86" s="627"/>
      <c r="AA86" s="383" t="s">
        <v>201</v>
      </c>
      <c r="AB86" s="627"/>
      <c r="AC86" s="231" t="s">
        <v>200</v>
      </c>
      <c r="AD86" s="627"/>
      <c r="AE86" s="231" t="s">
        <v>202</v>
      </c>
      <c r="AF86" s="603" t="s">
        <v>203</v>
      </c>
      <c r="AG86" s="604" t="str">
        <f t="shared" si="12"/>
        <v/>
      </c>
      <c r="AH86" s="605" t="s">
        <v>204</v>
      </c>
      <c r="AI86" s="606" t="str">
        <f t="shared" si="11"/>
        <v/>
      </c>
      <c r="AJ86" s="189"/>
      <c r="AK86" s="628" t="str">
        <f t="shared" si="13"/>
        <v>○</v>
      </c>
      <c r="AL86" s="629" t="str">
        <f t="shared" si="14"/>
        <v/>
      </c>
      <c r="AM86" s="630"/>
      <c r="AN86" s="630"/>
      <c r="AO86" s="630"/>
      <c r="AP86" s="630"/>
      <c r="AQ86" s="630"/>
      <c r="AR86" s="630"/>
      <c r="AS86" s="630"/>
      <c r="AT86" s="630"/>
      <c r="AU86" s="631"/>
    </row>
    <row r="87" spans="1:47" ht="33" customHeight="1" thickBot="1">
      <c r="A87" s="589">
        <f t="shared" si="5"/>
        <v>76</v>
      </c>
      <c r="B87" s="590" t="str">
        <f>IF(①基本情報入力シート!C103="","",①基本情報入力シート!C103)</f>
        <v/>
      </c>
      <c r="C87" s="591" t="str">
        <f>IF(①基本情報入力シート!D103="","",①基本情報入力シート!D103)</f>
        <v/>
      </c>
      <c r="D87" s="592" t="str">
        <f>IF(①基本情報入力シート!E103="","",①基本情報入力シート!E103)</f>
        <v/>
      </c>
      <c r="E87" s="592" t="str">
        <f>IF(①基本情報入力シート!F103="","",①基本情報入力シート!F103)</f>
        <v/>
      </c>
      <c r="F87" s="592" t="str">
        <f>IF(①基本情報入力シート!G103="","",①基本情報入力シート!G103)</f>
        <v/>
      </c>
      <c r="G87" s="592" t="str">
        <f>IF(①基本情報入力シート!H103="","",①基本情報入力シート!H103)</f>
        <v/>
      </c>
      <c r="H87" s="592" t="str">
        <f>IF(①基本情報入力シート!I103="","",①基本情報入力シート!I103)</f>
        <v/>
      </c>
      <c r="I87" s="592" t="str">
        <f>IF(①基本情報入力シート!J103="","",①基本情報入力シート!J103)</f>
        <v/>
      </c>
      <c r="J87" s="592" t="str">
        <f>IF(①基本情報入力シート!K103="","",①基本情報入力シート!K103)</f>
        <v/>
      </c>
      <c r="K87" s="593" t="str">
        <f>IF(①基本情報入力シート!L103="","",①基本情報入力シート!L103)</f>
        <v/>
      </c>
      <c r="L87" s="594" t="str">
        <f>IF(①基本情報入力シート!M103="","",①基本情報入力シート!M103)</f>
        <v/>
      </c>
      <c r="M87" s="594" t="str">
        <f>IF(①基本情報入力シート!R103="","",①基本情報入力シート!R103)</f>
        <v/>
      </c>
      <c r="N87" s="594" t="str">
        <f>IF(①基本情報入力シート!W103="","",①基本情報入力シート!W103)</f>
        <v/>
      </c>
      <c r="O87" s="589" t="str">
        <f>IF(①基本情報入力シート!X103="","",①基本情報入力シート!X103)</f>
        <v/>
      </c>
      <c r="P87" s="595" t="str">
        <f>IF(①基本情報入力シート!Y103="","",①基本情報入力シート!Y103)</f>
        <v/>
      </c>
      <c r="Q87" s="596" t="str">
        <f>IF(①基本情報入力シート!Z103="","",①基本情報入力シート!Z103)</f>
        <v/>
      </c>
      <c r="R87" s="623" t="str">
        <f>IF(①基本情報入力シート!AA103="","",①基本情報入力シート!AA103)</f>
        <v/>
      </c>
      <c r="S87" s="624"/>
      <c r="T87" s="625"/>
      <c r="U87" s="626" t="str">
        <f>IF(P87="","",VLOOKUP(P87,【参考】数式用!$A$5:$I$38,MATCH(T87,【参考】数式用!$H$4:$I$4,0)+7,0))</f>
        <v/>
      </c>
      <c r="V87" s="834"/>
      <c r="W87" s="234" t="s">
        <v>199</v>
      </c>
      <c r="X87" s="627"/>
      <c r="Y87" s="231" t="s">
        <v>200</v>
      </c>
      <c r="Z87" s="627"/>
      <c r="AA87" s="383" t="s">
        <v>201</v>
      </c>
      <c r="AB87" s="627"/>
      <c r="AC87" s="231" t="s">
        <v>200</v>
      </c>
      <c r="AD87" s="627"/>
      <c r="AE87" s="231" t="s">
        <v>202</v>
      </c>
      <c r="AF87" s="603" t="s">
        <v>203</v>
      </c>
      <c r="AG87" s="604" t="str">
        <f t="shared" si="12"/>
        <v/>
      </c>
      <c r="AH87" s="605" t="s">
        <v>204</v>
      </c>
      <c r="AI87" s="606" t="str">
        <f t="shared" si="11"/>
        <v/>
      </c>
      <c r="AJ87" s="189"/>
      <c r="AK87" s="628" t="str">
        <f t="shared" si="13"/>
        <v>○</v>
      </c>
      <c r="AL87" s="629" t="str">
        <f t="shared" si="14"/>
        <v/>
      </c>
      <c r="AM87" s="630"/>
      <c r="AN87" s="630"/>
      <c r="AO87" s="630"/>
      <c r="AP87" s="630"/>
      <c r="AQ87" s="630"/>
      <c r="AR87" s="630"/>
      <c r="AS87" s="630"/>
      <c r="AT87" s="630"/>
      <c r="AU87" s="631"/>
    </row>
    <row r="88" spans="1:47" ht="33" customHeight="1" thickBot="1">
      <c r="A88" s="589">
        <f t="shared" si="5"/>
        <v>77</v>
      </c>
      <c r="B88" s="590" t="str">
        <f>IF(①基本情報入力シート!C104="","",①基本情報入力シート!C104)</f>
        <v/>
      </c>
      <c r="C88" s="591" t="str">
        <f>IF(①基本情報入力シート!D104="","",①基本情報入力シート!D104)</f>
        <v/>
      </c>
      <c r="D88" s="592" t="str">
        <f>IF(①基本情報入力シート!E104="","",①基本情報入力シート!E104)</f>
        <v/>
      </c>
      <c r="E88" s="592" t="str">
        <f>IF(①基本情報入力シート!F104="","",①基本情報入力シート!F104)</f>
        <v/>
      </c>
      <c r="F88" s="592" t="str">
        <f>IF(①基本情報入力シート!G104="","",①基本情報入力シート!G104)</f>
        <v/>
      </c>
      <c r="G88" s="592" t="str">
        <f>IF(①基本情報入力シート!H104="","",①基本情報入力シート!H104)</f>
        <v/>
      </c>
      <c r="H88" s="592" t="str">
        <f>IF(①基本情報入力シート!I104="","",①基本情報入力シート!I104)</f>
        <v/>
      </c>
      <c r="I88" s="592" t="str">
        <f>IF(①基本情報入力シート!J104="","",①基本情報入力シート!J104)</f>
        <v/>
      </c>
      <c r="J88" s="592" t="str">
        <f>IF(①基本情報入力シート!K104="","",①基本情報入力シート!K104)</f>
        <v/>
      </c>
      <c r="K88" s="593" t="str">
        <f>IF(①基本情報入力シート!L104="","",①基本情報入力シート!L104)</f>
        <v/>
      </c>
      <c r="L88" s="594" t="str">
        <f>IF(①基本情報入力シート!M104="","",①基本情報入力シート!M104)</f>
        <v/>
      </c>
      <c r="M88" s="594" t="str">
        <f>IF(①基本情報入力シート!R104="","",①基本情報入力シート!R104)</f>
        <v/>
      </c>
      <c r="N88" s="594" t="str">
        <f>IF(①基本情報入力シート!W104="","",①基本情報入力シート!W104)</f>
        <v/>
      </c>
      <c r="O88" s="589" t="str">
        <f>IF(①基本情報入力シート!X104="","",①基本情報入力シート!X104)</f>
        <v/>
      </c>
      <c r="P88" s="595" t="str">
        <f>IF(①基本情報入力シート!Y104="","",①基本情報入力シート!Y104)</f>
        <v/>
      </c>
      <c r="Q88" s="596" t="str">
        <f>IF(①基本情報入力シート!Z104="","",①基本情報入力シート!Z104)</f>
        <v/>
      </c>
      <c r="R88" s="623" t="str">
        <f>IF(①基本情報入力シート!AA104="","",①基本情報入力シート!AA104)</f>
        <v/>
      </c>
      <c r="S88" s="624"/>
      <c r="T88" s="625"/>
      <c r="U88" s="626" t="str">
        <f>IF(P88="","",VLOOKUP(P88,【参考】数式用!$A$5:$I$38,MATCH(T88,【参考】数式用!$H$4:$I$4,0)+7,0))</f>
        <v/>
      </c>
      <c r="V88" s="834"/>
      <c r="W88" s="234" t="s">
        <v>199</v>
      </c>
      <c r="X88" s="627"/>
      <c r="Y88" s="231" t="s">
        <v>200</v>
      </c>
      <c r="Z88" s="627"/>
      <c r="AA88" s="383" t="s">
        <v>201</v>
      </c>
      <c r="AB88" s="627"/>
      <c r="AC88" s="231" t="s">
        <v>200</v>
      </c>
      <c r="AD88" s="627"/>
      <c r="AE88" s="231" t="s">
        <v>202</v>
      </c>
      <c r="AF88" s="603" t="s">
        <v>203</v>
      </c>
      <c r="AG88" s="604" t="str">
        <f t="shared" si="12"/>
        <v/>
      </c>
      <c r="AH88" s="605" t="s">
        <v>204</v>
      </c>
      <c r="AI88" s="606" t="str">
        <f t="shared" si="11"/>
        <v/>
      </c>
      <c r="AJ88" s="189"/>
      <c r="AK88" s="628" t="str">
        <f t="shared" si="13"/>
        <v>○</v>
      </c>
      <c r="AL88" s="629" t="str">
        <f t="shared" si="14"/>
        <v/>
      </c>
      <c r="AM88" s="630"/>
      <c r="AN88" s="630"/>
      <c r="AO88" s="630"/>
      <c r="AP88" s="630"/>
      <c r="AQ88" s="630"/>
      <c r="AR88" s="630"/>
      <c r="AS88" s="630"/>
      <c r="AT88" s="630"/>
      <c r="AU88" s="631"/>
    </row>
    <row r="89" spans="1:47" ht="33" customHeight="1" thickBot="1">
      <c r="A89" s="589">
        <f t="shared" si="5"/>
        <v>78</v>
      </c>
      <c r="B89" s="590" t="str">
        <f>IF(①基本情報入力シート!C105="","",①基本情報入力シート!C105)</f>
        <v/>
      </c>
      <c r="C89" s="591" t="str">
        <f>IF(①基本情報入力シート!D105="","",①基本情報入力シート!D105)</f>
        <v/>
      </c>
      <c r="D89" s="592" t="str">
        <f>IF(①基本情報入力シート!E105="","",①基本情報入力シート!E105)</f>
        <v/>
      </c>
      <c r="E89" s="592" t="str">
        <f>IF(①基本情報入力シート!F105="","",①基本情報入力シート!F105)</f>
        <v/>
      </c>
      <c r="F89" s="592" t="str">
        <f>IF(①基本情報入力シート!G105="","",①基本情報入力シート!G105)</f>
        <v/>
      </c>
      <c r="G89" s="592" t="str">
        <f>IF(①基本情報入力シート!H105="","",①基本情報入力シート!H105)</f>
        <v/>
      </c>
      <c r="H89" s="592" t="str">
        <f>IF(①基本情報入力シート!I105="","",①基本情報入力シート!I105)</f>
        <v/>
      </c>
      <c r="I89" s="592" t="str">
        <f>IF(①基本情報入力シート!J105="","",①基本情報入力シート!J105)</f>
        <v/>
      </c>
      <c r="J89" s="592" t="str">
        <f>IF(①基本情報入力シート!K105="","",①基本情報入力シート!K105)</f>
        <v/>
      </c>
      <c r="K89" s="593" t="str">
        <f>IF(①基本情報入力シート!L105="","",①基本情報入力シート!L105)</f>
        <v/>
      </c>
      <c r="L89" s="594" t="str">
        <f>IF(①基本情報入力シート!M105="","",①基本情報入力シート!M105)</f>
        <v/>
      </c>
      <c r="M89" s="594" t="str">
        <f>IF(①基本情報入力シート!R105="","",①基本情報入力シート!R105)</f>
        <v/>
      </c>
      <c r="N89" s="594" t="str">
        <f>IF(①基本情報入力シート!W105="","",①基本情報入力シート!W105)</f>
        <v/>
      </c>
      <c r="O89" s="589" t="str">
        <f>IF(①基本情報入力シート!X105="","",①基本情報入力シート!X105)</f>
        <v/>
      </c>
      <c r="P89" s="595" t="str">
        <f>IF(①基本情報入力シート!Y105="","",①基本情報入力シート!Y105)</f>
        <v/>
      </c>
      <c r="Q89" s="596" t="str">
        <f>IF(①基本情報入力シート!Z105="","",①基本情報入力シート!Z105)</f>
        <v/>
      </c>
      <c r="R89" s="623" t="str">
        <f>IF(①基本情報入力シート!AA105="","",①基本情報入力シート!AA105)</f>
        <v/>
      </c>
      <c r="S89" s="624"/>
      <c r="T89" s="625"/>
      <c r="U89" s="626" t="str">
        <f>IF(P89="","",VLOOKUP(P89,【参考】数式用!$A$5:$I$38,MATCH(T89,【参考】数式用!$H$4:$I$4,0)+7,0))</f>
        <v/>
      </c>
      <c r="V89" s="834"/>
      <c r="W89" s="234" t="s">
        <v>199</v>
      </c>
      <c r="X89" s="627"/>
      <c r="Y89" s="231" t="s">
        <v>200</v>
      </c>
      <c r="Z89" s="627"/>
      <c r="AA89" s="383" t="s">
        <v>201</v>
      </c>
      <c r="AB89" s="627"/>
      <c r="AC89" s="231" t="s">
        <v>200</v>
      </c>
      <c r="AD89" s="627"/>
      <c r="AE89" s="231" t="s">
        <v>202</v>
      </c>
      <c r="AF89" s="603" t="s">
        <v>203</v>
      </c>
      <c r="AG89" s="604" t="str">
        <f t="shared" si="12"/>
        <v/>
      </c>
      <c r="AH89" s="605" t="s">
        <v>204</v>
      </c>
      <c r="AI89" s="606" t="str">
        <f t="shared" si="11"/>
        <v/>
      </c>
      <c r="AJ89" s="189"/>
      <c r="AK89" s="628" t="str">
        <f t="shared" si="13"/>
        <v>○</v>
      </c>
      <c r="AL89" s="629" t="str">
        <f t="shared" si="14"/>
        <v/>
      </c>
      <c r="AM89" s="630"/>
      <c r="AN89" s="630"/>
      <c r="AO89" s="630"/>
      <c r="AP89" s="630"/>
      <c r="AQ89" s="630"/>
      <c r="AR89" s="630"/>
      <c r="AS89" s="630"/>
      <c r="AT89" s="630"/>
      <c r="AU89" s="631"/>
    </row>
    <row r="90" spans="1:47" ht="33" customHeight="1" thickBot="1">
      <c r="A90" s="589">
        <f t="shared" si="5"/>
        <v>79</v>
      </c>
      <c r="B90" s="590" t="str">
        <f>IF(①基本情報入力シート!C106="","",①基本情報入力シート!C106)</f>
        <v/>
      </c>
      <c r="C90" s="591" t="str">
        <f>IF(①基本情報入力シート!D106="","",①基本情報入力シート!D106)</f>
        <v/>
      </c>
      <c r="D90" s="592" t="str">
        <f>IF(①基本情報入力シート!E106="","",①基本情報入力シート!E106)</f>
        <v/>
      </c>
      <c r="E90" s="592" t="str">
        <f>IF(①基本情報入力シート!F106="","",①基本情報入力シート!F106)</f>
        <v/>
      </c>
      <c r="F90" s="592" t="str">
        <f>IF(①基本情報入力シート!G106="","",①基本情報入力シート!G106)</f>
        <v/>
      </c>
      <c r="G90" s="592" t="str">
        <f>IF(①基本情報入力シート!H106="","",①基本情報入力シート!H106)</f>
        <v/>
      </c>
      <c r="H90" s="592" t="str">
        <f>IF(①基本情報入力シート!I106="","",①基本情報入力シート!I106)</f>
        <v/>
      </c>
      <c r="I90" s="592" t="str">
        <f>IF(①基本情報入力シート!J106="","",①基本情報入力シート!J106)</f>
        <v/>
      </c>
      <c r="J90" s="592" t="str">
        <f>IF(①基本情報入力シート!K106="","",①基本情報入力シート!K106)</f>
        <v/>
      </c>
      <c r="K90" s="593" t="str">
        <f>IF(①基本情報入力シート!L106="","",①基本情報入力シート!L106)</f>
        <v/>
      </c>
      <c r="L90" s="594" t="str">
        <f>IF(①基本情報入力シート!M106="","",①基本情報入力シート!M106)</f>
        <v/>
      </c>
      <c r="M90" s="594" t="str">
        <f>IF(①基本情報入力シート!R106="","",①基本情報入力シート!R106)</f>
        <v/>
      </c>
      <c r="N90" s="594" t="str">
        <f>IF(①基本情報入力シート!W106="","",①基本情報入力シート!W106)</f>
        <v/>
      </c>
      <c r="O90" s="589" t="str">
        <f>IF(①基本情報入力シート!X106="","",①基本情報入力シート!X106)</f>
        <v/>
      </c>
      <c r="P90" s="595" t="str">
        <f>IF(①基本情報入力シート!Y106="","",①基本情報入力シート!Y106)</f>
        <v/>
      </c>
      <c r="Q90" s="596" t="str">
        <f>IF(①基本情報入力シート!Z106="","",①基本情報入力シート!Z106)</f>
        <v/>
      </c>
      <c r="R90" s="623" t="str">
        <f>IF(①基本情報入力シート!AA106="","",①基本情報入力シート!AA106)</f>
        <v/>
      </c>
      <c r="S90" s="624"/>
      <c r="T90" s="625"/>
      <c r="U90" s="626" t="str">
        <f>IF(P90="","",VLOOKUP(P90,【参考】数式用!$A$5:$I$38,MATCH(T90,【参考】数式用!$H$4:$I$4,0)+7,0))</f>
        <v/>
      </c>
      <c r="V90" s="834"/>
      <c r="W90" s="234" t="s">
        <v>199</v>
      </c>
      <c r="X90" s="627"/>
      <c r="Y90" s="231" t="s">
        <v>200</v>
      </c>
      <c r="Z90" s="627"/>
      <c r="AA90" s="383" t="s">
        <v>201</v>
      </c>
      <c r="AB90" s="627"/>
      <c r="AC90" s="231" t="s">
        <v>200</v>
      </c>
      <c r="AD90" s="627"/>
      <c r="AE90" s="231" t="s">
        <v>202</v>
      </c>
      <c r="AF90" s="603" t="s">
        <v>203</v>
      </c>
      <c r="AG90" s="604" t="str">
        <f t="shared" si="12"/>
        <v/>
      </c>
      <c r="AH90" s="605" t="s">
        <v>204</v>
      </c>
      <c r="AI90" s="606" t="str">
        <f t="shared" si="11"/>
        <v/>
      </c>
      <c r="AJ90" s="189"/>
      <c r="AK90" s="628" t="str">
        <f t="shared" si="13"/>
        <v>○</v>
      </c>
      <c r="AL90" s="629" t="str">
        <f t="shared" si="14"/>
        <v/>
      </c>
      <c r="AM90" s="630"/>
      <c r="AN90" s="630"/>
      <c r="AO90" s="630"/>
      <c r="AP90" s="630"/>
      <c r="AQ90" s="630"/>
      <c r="AR90" s="630"/>
      <c r="AS90" s="630"/>
      <c r="AT90" s="630"/>
      <c r="AU90" s="631"/>
    </row>
    <row r="91" spans="1:47" ht="33" customHeight="1" thickBot="1">
      <c r="A91" s="589">
        <f t="shared" si="5"/>
        <v>80</v>
      </c>
      <c r="B91" s="590" t="str">
        <f>IF(①基本情報入力シート!C107="","",①基本情報入力シート!C107)</f>
        <v/>
      </c>
      <c r="C91" s="591" t="str">
        <f>IF(①基本情報入力シート!D107="","",①基本情報入力シート!D107)</f>
        <v/>
      </c>
      <c r="D91" s="592" t="str">
        <f>IF(①基本情報入力シート!E107="","",①基本情報入力シート!E107)</f>
        <v/>
      </c>
      <c r="E91" s="592" t="str">
        <f>IF(①基本情報入力シート!F107="","",①基本情報入力シート!F107)</f>
        <v/>
      </c>
      <c r="F91" s="592" t="str">
        <f>IF(①基本情報入力シート!G107="","",①基本情報入力シート!G107)</f>
        <v/>
      </c>
      <c r="G91" s="592" t="str">
        <f>IF(①基本情報入力シート!H107="","",①基本情報入力シート!H107)</f>
        <v/>
      </c>
      <c r="H91" s="592" t="str">
        <f>IF(①基本情報入力シート!I107="","",①基本情報入力シート!I107)</f>
        <v/>
      </c>
      <c r="I91" s="592" t="str">
        <f>IF(①基本情報入力シート!J107="","",①基本情報入力シート!J107)</f>
        <v/>
      </c>
      <c r="J91" s="592" t="str">
        <f>IF(①基本情報入力シート!K107="","",①基本情報入力シート!K107)</f>
        <v/>
      </c>
      <c r="K91" s="593" t="str">
        <f>IF(①基本情報入力シート!L107="","",①基本情報入力シート!L107)</f>
        <v/>
      </c>
      <c r="L91" s="594" t="str">
        <f>IF(①基本情報入力シート!M107="","",①基本情報入力シート!M107)</f>
        <v/>
      </c>
      <c r="M91" s="594" t="str">
        <f>IF(①基本情報入力シート!R107="","",①基本情報入力シート!R107)</f>
        <v/>
      </c>
      <c r="N91" s="594" t="str">
        <f>IF(①基本情報入力シート!W107="","",①基本情報入力シート!W107)</f>
        <v/>
      </c>
      <c r="O91" s="589" t="str">
        <f>IF(①基本情報入力シート!X107="","",①基本情報入力シート!X107)</f>
        <v/>
      </c>
      <c r="P91" s="595" t="str">
        <f>IF(①基本情報入力シート!Y107="","",①基本情報入力シート!Y107)</f>
        <v/>
      </c>
      <c r="Q91" s="596" t="str">
        <f>IF(①基本情報入力シート!Z107="","",①基本情報入力シート!Z107)</f>
        <v/>
      </c>
      <c r="R91" s="623" t="str">
        <f>IF(①基本情報入力シート!AA107="","",①基本情報入力シート!AA107)</f>
        <v/>
      </c>
      <c r="S91" s="624"/>
      <c r="T91" s="625"/>
      <c r="U91" s="626" t="str">
        <f>IF(P91="","",VLOOKUP(P91,【参考】数式用!$A$5:$I$38,MATCH(T91,【参考】数式用!$H$4:$I$4,0)+7,0))</f>
        <v/>
      </c>
      <c r="V91" s="834"/>
      <c r="W91" s="234" t="s">
        <v>199</v>
      </c>
      <c r="X91" s="627"/>
      <c r="Y91" s="231" t="s">
        <v>200</v>
      </c>
      <c r="Z91" s="627"/>
      <c r="AA91" s="383" t="s">
        <v>201</v>
      </c>
      <c r="AB91" s="627"/>
      <c r="AC91" s="231" t="s">
        <v>200</v>
      </c>
      <c r="AD91" s="627"/>
      <c r="AE91" s="231" t="s">
        <v>202</v>
      </c>
      <c r="AF91" s="603" t="s">
        <v>203</v>
      </c>
      <c r="AG91" s="604" t="str">
        <f t="shared" si="12"/>
        <v/>
      </c>
      <c r="AH91" s="605" t="s">
        <v>204</v>
      </c>
      <c r="AI91" s="606" t="str">
        <f t="shared" si="11"/>
        <v/>
      </c>
      <c r="AJ91" s="189"/>
      <c r="AK91" s="628" t="str">
        <f t="shared" si="13"/>
        <v>○</v>
      </c>
      <c r="AL91" s="629" t="str">
        <f t="shared" si="14"/>
        <v/>
      </c>
      <c r="AM91" s="630"/>
      <c r="AN91" s="630"/>
      <c r="AO91" s="630"/>
      <c r="AP91" s="630"/>
      <c r="AQ91" s="630"/>
      <c r="AR91" s="630"/>
      <c r="AS91" s="630"/>
      <c r="AT91" s="630"/>
      <c r="AU91" s="631"/>
    </row>
    <row r="92" spans="1:47" ht="33" customHeight="1" thickBot="1">
      <c r="A92" s="589">
        <f t="shared" si="5"/>
        <v>81</v>
      </c>
      <c r="B92" s="590" t="str">
        <f>IF(①基本情報入力シート!C108="","",①基本情報入力シート!C108)</f>
        <v/>
      </c>
      <c r="C92" s="591" t="str">
        <f>IF(①基本情報入力シート!D108="","",①基本情報入力シート!D108)</f>
        <v/>
      </c>
      <c r="D92" s="592" t="str">
        <f>IF(①基本情報入力シート!E108="","",①基本情報入力シート!E108)</f>
        <v/>
      </c>
      <c r="E92" s="592" t="str">
        <f>IF(①基本情報入力シート!F108="","",①基本情報入力シート!F108)</f>
        <v/>
      </c>
      <c r="F92" s="592" t="str">
        <f>IF(①基本情報入力シート!G108="","",①基本情報入力シート!G108)</f>
        <v/>
      </c>
      <c r="G92" s="592" t="str">
        <f>IF(①基本情報入力シート!H108="","",①基本情報入力シート!H108)</f>
        <v/>
      </c>
      <c r="H92" s="592" t="str">
        <f>IF(①基本情報入力シート!I108="","",①基本情報入力シート!I108)</f>
        <v/>
      </c>
      <c r="I92" s="592" t="str">
        <f>IF(①基本情報入力シート!J108="","",①基本情報入力シート!J108)</f>
        <v/>
      </c>
      <c r="J92" s="592" t="str">
        <f>IF(①基本情報入力シート!K108="","",①基本情報入力シート!K108)</f>
        <v/>
      </c>
      <c r="K92" s="593" t="str">
        <f>IF(①基本情報入力シート!L108="","",①基本情報入力シート!L108)</f>
        <v/>
      </c>
      <c r="L92" s="594" t="str">
        <f>IF(①基本情報入力シート!M108="","",①基本情報入力シート!M108)</f>
        <v/>
      </c>
      <c r="M92" s="594" t="str">
        <f>IF(①基本情報入力シート!R108="","",①基本情報入力シート!R108)</f>
        <v/>
      </c>
      <c r="N92" s="594" t="str">
        <f>IF(①基本情報入力シート!W108="","",①基本情報入力シート!W108)</f>
        <v/>
      </c>
      <c r="O92" s="589" t="str">
        <f>IF(①基本情報入力シート!X108="","",①基本情報入力シート!X108)</f>
        <v/>
      </c>
      <c r="P92" s="595" t="str">
        <f>IF(①基本情報入力シート!Y108="","",①基本情報入力シート!Y108)</f>
        <v/>
      </c>
      <c r="Q92" s="596" t="str">
        <f>IF(①基本情報入力シート!Z108="","",①基本情報入力シート!Z108)</f>
        <v/>
      </c>
      <c r="R92" s="623" t="str">
        <f>IF(①基本情報入力シート!AA108="","",①基本情報入力シート!AA108)</f>
        <v/>
      </c>
      <c r="S92" s="624"/>
      <c r="T92" s="625"/>
      <c r="U92" s="626" t="str">
        <f>IF(P92="","",VLOOKUP(P92,【参考】数式用!$A$5:$I$38,MATCH(T92,【参考】数式用!$H$4:$I$4,0)+7,0))</f>
        <v/>
      </c>
      <c r="V92" s="834"/>
      <c r="W92" s="234" t="s">
        <v>199</v>
      </c>
      <c r="X92" s="627"/>
      <c r="Y92" s="231" t="s">
        <v>200</v>
      </c>
      <c r="Z92" s="627"/>
      <c r="AA92" s="383" t="s">
        <v>201</v>
      </c>
      <c r="AB92" s="627"/>
      <c r="AC92" s="231" t="s">
        <v>200</v>
      </c>
      <c r="AD92" s="627"/>
      <c r="AE92" s="231" t="s">
        <v>202</v>
      </c>
      <c r="AF92" s="603" t="s">
        <v>203</v>
      </c>
      <c r="AG92" s="604" t="str">
        <f t="shared" si="12"/>
        <v/>
      </c>
      <c r="AH92" s="605" t="s">
        <v>204</v>
      </c>
      <c r="AI92" s="606" t="str">
        <f t="shared" si="11"/>
        <v/>
      </c>
      <c r="AJ92" s="189"/>
      <c r="AK92" s="628" t="str">
        <f t="shared" si="13"/>
        <v>○</v>
      </c>
      <c r="AL92" s="629" t="str">
        <f t="shared" si="14"/>
        <v/>
      </c>
      <c r="AM92" s="630"/>
      <c r="AN92" s="630"/>
      <c r="AO92" s="630"/>
      <c r="AP92" s="630"/>
      <c r="AQ92" s="630"/>
      <c r="AR92" s="630"/>
      <c r="AS92" s="630"/>
      <c r="AT92" s="630"/>
      <c r="AU92" s="631"/>
    </row>
    <row r="93" spans="1:47" ht="33" customHeight="1" thickBot="1">
      <c r="A93" s="589">
        <f t="shared" si="5"/>
        <v>82</v>
      </c>
      <c r="B93" s="590" t="str">
        <f>IF(①基本情報入力シート!C109="","",①基本情報入力シート!C109)</f>
        <v/>
      </c>
      <c r="C93" s="591" t="str">
        <f>IF(①基本情報入力シート!D109="","",①基本情報入力シート!D109)</f>
        <v/>
      </c>
      <c r="D93" s="592" t="str">
        <f>IF(①基本情報入力シート!E109="","",①基本情報入力シート!E109)</f>
        <v/>
      </c>
      <c r="E93" s="592" t="str">
        <f>IF(①基本情報入力シート!F109="","",①基本情報入力シート!F109)</f>
        <v/>
      </c>
      <c r="F93" s="592" t="str">
        <f>IF(①基本情報入力シート!G109="","",①基本情報入力シート!G109)</f>
        <v/>
      </c>
      <c r="G93" s="592" t="str">
        <f>IF(①基本情報入力シート!H109="","",①基本情報入力シート!H109)</f>
        <v/>
      </c>
      <c r="H93" s="592" t="str">
        <f>IF(①基本情報入力シート!I109="","",①基本情報入力シート!I109)</f>
        <v/>
      </c>
      <c r="I93" s="592" t="str">
        <f>IF(①基本情報入力シート!J109="","",①基本情報入力シート!J109)</f>
        <v/>
      </c>
      <c r="J93" s="592" t="str">
        <f>IF(①基本情報入力シート!K109="","",①基本情報入力シート!K109)</f>
        <v/>
      </c>
      <c r="K93" s="593" t="str">
        <f>IF(①基本情報入力シート!L109="","",①基本情報入力シート!L109)</f>
        <v/>
      </c>
      <c r="L93" s="594" t="str">
        <f>IF(①基本情報入力シート!M109="","",①基本情報入力シート!M109)</f>
        <v/>
      </c>
      <c r="M93" s="594" t="str">
        <f>IF(①基本情報入力シート!R109="","",①基本情報入力シート!R109)</f>
        <v/>
      </c>
      <c r="N93" s="594" t="str">
        <f>IF(①基本情報入力シート!W109="","",①基本情報入力シート!W109)</f>
        <v/>
      </c>
      <c r="O93" s="589" t="str">
        <f>IF(①基本情報入力シート!X109="","",①基本情報入力シート!X109)</f>
        <v/>
      </c>
      <c r="P93" s="595" t="str">
        <f>IF(①基本情報入力シート!Y109="","",①基本情報入力シート!Y109)</f>
        <v/>
      </c>
      <c r="Q93" s="596" t="str">
        <f>IF(①基本情報入力シート!Z109="","",①基本情報入力シート!Z109)</f>
        <v/>
      </c>
      <c r="R93" s="623" t="str">
        <f>IF(①基本情報入力シート!AA109="","",①基本情報入力シート!AA109)</f>
        <v/>
      </c>
      <c r="S93" s="624"/>
      <c r="T93" s="625"/>
      <c r="U93" s="626" t="str">
        <f>IF(P93="","",VLOOKUP(P93,【参考】数式用!$A$5:$I$38,MATCH(T93,【参考】数式用!$H$4:$I$4,0)+7,0))</f>
        <v/>
      </c>
      <c r="V93" s="834"/>
      <c r="W93" s="234" t="s">
        <v>199</v>
      </c>
      <c r="X93" s="627"/>
      <c r="Y93" s="231" t="s">
        <v>200</v>
      </c>
      <c r="Z93" s="627"/>
      <c r="AA93" s="383" t="s">
        <v>201</v>
      </c>
      <c r="AB93" s="627"/>
      <c r="AC93" s="231" t="s">
        <v>200</v>
      </c>
      <c r="AD93" s="627"/>
      <c r="AE93" s="231" t="s">
        <v>202</v>
      </c>
      <c r="AF93" s="603" t="s">
        <v>203</v>
      </c>
      <c r="AG93" s="604" t="str">
        <f t="shared" si="12"/>
        <v/>
      </c>
      <c r="AH93" s="605" t="s">
        <v>204</v>
      </c>
      <c r="AI93" s="606" t="str">
        <f t="shared" si="11"/>
        <v/>
      </c>
      <c r="AJ93" s="189"/>
      <c r="AK93" s="628" t="str">
        <f t="shared" si="13"/>
        <v>○</v>
      </c>
      <c r="AL93" s="629" t="str">
        <f t="shared" si="14"/>
        <v/>
      </c>
      <c r="AM93" s="630"/>
      <c r="AN93" s="630"/>
      <c r="AO93" s="630"/>
      <c r="AP93" s="630"/>
      <c r="AQ93" s="630"/>
      <c r="AR93" s="630"/>
      <c r="AS93" s="630"/>
      <c r="AT93" s="630"/>
      <c r="AU93" s="631"/>
    </row>
    <row r="94" spans="1:47" ht="33" customHeight="1" thickBot="1">
      <c r="A94" s="589">
        <f t="shared" si="5"/>
        <v>83</v>
      </c>
      <c r="B94" s="590" t="str">
        <f>IF(①基本情報入力シート!C110="","",①基本情報入力シート!C110)</f>
        <v/>
      </c>
      <c r="C94" s="591" t="str">
        <f>IF(①基本情報入力シート!D110="","",①基本情報入力シート!D110)</f>
        <v/>
      </c>
      <c r="D94" s="592" t="str">
        <f>IF(①基本情報入力シート!E110="","",①基本情報入力シート!E110)</f>
        <v/>
      </c>
      <c r="E94" s="592" t="str">
        <f>IF(①基本情報入力シート!F110="","",①基本情報入力シート!F110)</f>
        <v/>
      </c>
      <c r="F94" s="592" t="str">
        <f>IF(①基本情報入力シート!G110="","",①基本情報入力シート!G110)</f>
        <v/>
      </c>
      <c r="G94" s="592" t="str">
        <f>IF(①基本情報入力シート!H110="","",①基本情報入力シート!H110)</f>
        <v/>
      </c>
      <c r="H94" s="592" t="str">
        <f>IF(①基本情報入力シート!I110="","",①基本情報入力シート!I110)</f>
        <v/>
      </c>
      <c r="I94" s="592" t="str">
        <f>IF(①基本情報入力シート!J110="","",①基本情報入力シート!J110)</f>
        <v/>
      </c>
      <c r="J94" s="592" t="str">
        <f>IF(①基本情報入力シート!K110="","",①基本情報入力シート!K110)</f>
        <v/>
      </c>
      <c r="K94" s="593" t="str">
        <f>IF(①基本情報入力シート!L110="","",①基本情報入力シート!L110)</f>
        <v/>
      </c>
      <c r="L94" s="594" t="str">
        <f>IF(①基本情報入力シート!M110="","",①基本情報入力シート!M110)</f>
        <v/>
      </c>
      <c r="M94" s="594" t="str">
        <f>IF(①基本情報入力シート!R110="","",①基本情報入力シート!R110)</f>
        <v/>
      </c>
      <c r="N94" s="594" t="str">
        <f>IF(①基本情報入力シート!W110="","",①基本情報入力シート!W110)</f>
        <v/>
      </c>
      <c r="O94" s="589" t="str">
        <f>IF(①基本情報入力シート!X110="","",①基本情報入力シート!X110)</f>
        <v/>
      </c>
      <c r="P94" s="595" t="str">
        <f>IF(①基本情報入力シート!Y110="","",①基本情報入力シート!Y110)</f>
        <v/>
      </c>
      <c r="Q94" s="596" t="str">
        <f>IF(①基本情報入力シート!Z110="","",①基本情報入力シート!Z110)</f>
        <v/>
      </c>
      <c r="R94" s="623" t="str">
        <f>IF(①基本情報入力シート!AA110="","",①基本情報入力シート!AA110)</f>
        <v/>
      </c>
      <c r="S94" s="624"/>
      <c r="T94" s="625"/>
      <c r="U94" s="626" t="str">
        <f>IF(P94="","",VLOOKUP(P94,【参考】数式用!$A$5:$I$38,MATCH(T94,【参考】数式用!$H$4:$I$4,0)+7,0))</f>
        <v/>
      </c>
      <c r="V94" s="834"/>
      <c r="W94" s="234" t="s">
        <v>199</v>
      </c>
      <c r="X94" s="627"/>
      <c r="Y94" s="231" t="s">
        <v>200</v>
      </c>
      <c r="Z94" s="627"/>
      <c r="AA94" s="383" t="s">
        <v>201</v>
      </c>
      <c r="AB94" s="627"/>
      <c r="AC94" s="231" t="s">
        <v>200</v>
      </c>
      <c r="AD94" s="627"/>
      <c r="AE94" s="231" t="s">
        <v>202</v>
      </c>
      <c r="AF94" s="603" t="s">
        <v>203</v>
      </c>
      <c r="AG94" s="604" t="str">
        <f t="shared" si="12"/>
        <v/>
      </c>
      <c r="AH94" s="605" t="s">
        <v>204</v>
      </c>
      <c r="AI94" s="606" t="str">
        <f t="shared" si="11"/>
        <v/>
      </c>
      <c r="AJ94" s="189"/>
      <c r="AK94" s="628" t="str">
        <f t="shared" si="13"/>
        <v>○</v>
      </c>
      <c r="AL94" s="629" t="str">
        <f t="shared" si="14"/>
        <v/>
      </c>
      <c r="AM94" s="630"/>
      <c r="AN94" s="630"/>
      <c r="AO94" s="630"/>
      <c r="AP94" s="630"/>
      <c r="AQ94" s="630"/>
      <c r="AR94" s="630"/>
      <c r="AS94" s="630"/>
      <c r="AT94" s="630"/>
      <c r="AU94" s="631"/>
    </row>
    <row r="95" spans="1:47" ht="33" customHeight="1" thickBot="1">
      <c r="A95" s="589">
        <f t="shared" si="5"/>
        <v>84</v>
      </c>
      <c r="B95" s="590" t="str">
        <f>IF(①基本情報入力シート!C111="","",①基本情報入力シート!C111)</f>
        <v/>
      </c>
      <c r="C95" s="591" t="str">
        <f>IF(①基本情報入力シート!D111="","",①基本情報入力シート!D111)</f>
        <v/>
      </c>
      <c r="D95" s="592" t="str">
        <f>IF(①基本情報入力シート!E111="","",①基本情報入力シート!E111)</f>
        <v/>
      </c>
      <c r="E95" s="592" t="str">
        <f>IF(①基本情報入力シート!F111="","",①基本情報入力シート!F111)</f>
        <v/>
      </c>
      <c r="F95" s="592" t="str">
        <f>IF(①基本情報入力シート!G111="","",①基本情報入力シート!G111)</f>
        <v/>
      </c>
      <c r="G95" s="592" t="str">
        <f>IF(①基本情報入力シート!H111="","",①基本情報入力シート!H111)</f>
        <v/>
      </c>
      <c r="H95" s="592" t="str">
        <f>IF(①基本情報入力シート!I111="","",①基本情報入力シート!I111)</f>
        <v/>
      </c>
      <c r="I95" s="592" t="str">
        <f>IF(①基本情報入力シート!J111="","",①基本情報入力シート!J111)</f>
        <v/>
      </c>
      <c r="J95" s="592" t="str">
        <f>IF(①基本情報入力シート!K111="","",①基本情報入力シート!K111)</f>
        <v/>
      </c>
      <c r="K95" s="593" t="str">
        <f>IF(①基本情報入力シート!L111="","",①基本情報入力シート!L111)</f>
        <v/>
      </c>
      <c r="L95" s="594" t="str">
        <f>IF(①基本情報入力シート!M111="","",①基本情報入力シート!M111)</f>
        <v/>
      </c>
      <c r="M95" s="594" t="str">
        <f>IF(①基本情報入力シート!R111="","",①基本情報入力シート!R111)</f>
        <v/>
      </c>
      <c r="N95" s="594" t="str">
        <f>IF(①基本情報入力シート!W111="","",①基本情報入力シート!W111)</f>
        <v/>
      </c>
      <c r="O95" s="589" t="str">
        <f>IF(①基本情報入力シート!X111="","",①基本情報入力シート!X111)</f>
        <v/>
      </c>
      <c r="P95" s="595" t="str">
        <f>IF(①基本情報入力シート!Y111="","",①基本情報入力シート!Y111)</f>
        <v/>
      </c>
      <c r="Q95" s="596" t="str">
        <f>IF(①基本情報入力シート!Z111="","",①基本情報入力シート!Z111)</f>
        <v/>
      </c>
      <c r="R95" s="623" t="str">
        <f>IF(①基本情報入力シート!AA111="","",①基本情報入力シート!AA111)</f>
        <v/>
      </c>
      <c r="S95" s="624"/>
      <c r="T95" s="625"/>
      <c r="U95" s="626" t="str">
        <f>IF(P95="","",VLOOKUP(P95,【参考】数式用!$A$5:$I$38,MATCH(T95,【参考】数式用!$H$4:$I$4,0)+7,0))</f>
        <v/>
      </c>
      <c r="V95" s="834"/>
      <c r="W95" s="234" t="s">
        <v>199</v>
      </c>
      <c r="X95" s="627"/>
      <c r="Y95" s="231" t="s">
        <v>200</v>
      </c>
      <c r="Z95" s="627"/>
      <c r="AA95" s="383" t="s">
        <v>201</v>
      </c>
      <c r="AB95" s="627"/>
      <c r="AC95" s="231" t="s">
        <v>200</v>
      </c>
      <c r="AD95" s="627"/>
      <c r="AE95" s="231" t="s">
        <v>202</v>
      </c>
      <c r="AF95" s="603" t="s">
        <v>203</v>
      </c>
      <c r="AG95" s="604" t="str">
        <f t="shared" si="12"/>
        <v/>
      </c>
      <c r="AH95" s="605" t="s">
        <v>204</v>
      </c>
      <c r="AI95" s="606" t="str">
        <f t="shared" si="11"/>
        <v/>
      </c>
      <c r="AJ95" s="189"/>
      <c r="AK95" s="628" t="str">
        <f t="shared" si="13"/>
        <v>○</v>
      </c>
      <c r="AL95" s="629" t="str">
        <f t="shared" si="14"/>
        <v/>
      </c>
      <c r="AM95" s="630"/>
      <c r="AN95" s="630"/>
      <c r="AO95" s="630"/>
      <c r="AP95" s="630"/>
      <c r="AQ95" s="630"/>
      <c r="AR95" s="630"/>
      <c r="AS95" s="630"/>
      <c r="AT95" s="630"/>
      <c r="AU95" s="631"/>
    </row>
    <row r="96" spans="1:47" ht="33" customHeight="1" thickBot="1">
      <c r="A96" s="589">
        <f t="shared" si="5"/>
        <v>85</v>
      </c>
      <c r="B96" s="590" t="str">
        <f>IF(①基本情報入力シート!C112="","",①基本情報入力シート!C112)</f>
        <v/>
      </c>
      <c r="C96" s="591" t="str">
        <f>IF(①基本情報入力シート!D112="","",①基本情報入力シート!D112)</f>
        <v/>
      </c>
      <c r="D96" s="592" t="str">
        <f>IF(①基本情報入力シート!E112="","",①基本情報入力シート!E112)</f>
        <v/>
      </c>
      <c r="E96" s="592" t="str">
        <f>IF(①基本情報入力シート!F112="","",①基本情報入力シート!F112)</f>
        <v/>
      </c>
      <c r="F96" s="592" t="str">
        <f>IF(①基本情報入力シート!G112="","",①基本情報入力シート!G112)</f>
        <v/>
      </c>
      <c r="G96" s="592" t="str">
        <f>IF(①基本情報入力シート!H112="","",①基本情報入力シート!H112)</f>
        <v/>
      </c>
      <c r="H96" s="592" t="str">
        <f>IF(①基本情報入力シート!I112="","",①基本情報入力シート!I112)</f>
        <v/>
      </c>
      <c r="I96" s="592" t="str">
        <f>IF(①基本情報入力シート!J112="","",①基本情報入力シート!J112)</f>
        <v/>
      </c>
      <c r="J96" s="592" t="str">
        <f>IF(①基本情報入力シート!K112="","",①基本情報入力シート!K112)</f>
        <v/>
      </c>
      <c r="K96" s="593" t="str">
        <f>IF(①基本情報入力シート!L112="","",①基本情報入力シート!L112)</f>
        <v/>
      </c>
      <c r="L96" s="594" t="str">
        <f>IF(①基本情報入力シート!M112="","",①基本情報入力シート!M112)</f>
        <v/>
      </c>
      <c r="M96" s="594" t="str">
        <f>IF(①基本情報入力シート!R112="","",①基本情報入力シート!R112)</f>
        <v/>
      </c>
      <c r="N96" s="594" t="str">
        <f>IF(①基本情報入力シート!W112="","",①基本情報入力シート!W112)</f>
        <v/>
      </c>
      <c r="O96" s="589" t="str">
        <f>IF(①基本情報入力シート!X112="","",①基本情報入力シート!X112)</f>
        <v/>
      </c>
      <c r="P96" s="595" t="str">
        <f>IF(①基本情報入力シート!Y112="","",①基本情報入力シート!Y112)</f>
        <v/>
      </c>
      <c r="Q96" s="596" t="str">
        <f>IF(①基本情報入力シート!Z112="","",①基本情報入力シート!Z112)</f>
        <v/>
      </c>
      <c r="R96" s="623" t="str">
        <f>IF(①基本情報入力シート!AA112="","",①基本情報入力シート!AA112)</f>
        <v/>
      </c>
      <c r="S96" s="624"/>
      <c r="T96" s="625"/>
      <c r="U96" s="626" t="str">
        <f>IF(P96="","",VLOOKUP(P96,【参考】数式用!$A$5:$I$38,MATCH(T96,【参考】数式用!$H$4:$I$4,0)+7,0))</f>
        <v/>
      </c>
      <c r="V96" s="834"/>
      <c r="W96" s="234" t="s">
        <v>199</v>
      </c>
      <c r="X96" s="627"/>
      <c r="Y96" s="231" t="s">
        <v>200</v>
      </c>
      <c r="Z96" s="627"/>
      <c r="AA96" s="383" t="s">
        <v>201</v>
      </c>
      <c r="AB96" s="627"/>
      <c r="AC96" s="231" t="s">
        <v>200</v>
      </c>
      <c r="AD96" s="627"/>
      <c r="AE96" s="231" t="s">
        <v>202</v>
      </c>
      <c r="AF96" s="603" t="s">
        <v>203</v>
      </c>
      <c r="AG96" s="604" t="str">
        <f t="shared" si="12"/>
        <v/>
      </c>
      <c r="AH96" s="605" t="s">
        <v>204</v>
      </c>
      <c r="AI96" s="606" t="str">
        <f t="shared" si="11"/>
        <v/>
      </c>
      <c r="AJ96" s="189"/>
      <c r="AK96" s="628" t="str">
        <f t="shared" si="13"/>
        <v>○</v>
      </c>
      <c r="AL96" s="629" t="str">
        <f t="shared" si="14"/>
        <v/>
      </c>
      <c r="AM96" s="630"/>
      <c r="AN96" s="630"/>
      <c r="AO96" s="630"/>
      <c r="AP96" s="630"/>
      <c r="AQ96" s="630"/>
      <c r="AR96" s="630"/>
      <c r="AS96" s="630"/>
      <c r="AT96" s="630"/>
      <c r="AU96" s="631"/>
    </row>
    <row r="97" spans="1:47" ht="33" customHeight="1" thickBot="1">
      <c r="A97" s="589">
        <f t="shared" si="5"/>
        <v>86</v>
      </c>
      <c r="B97" s="590" t="str">
        <f>IF(①基本情報入力シート!C113="","",①基本情報入力シート!C113)</f>
        <v/>
      </c>
      <c r="C97" s="591" t="str">
        <f>IF(①基本情報入力シート!D113="","",①基本情報入力シート!D113)</f>
        <v/>
      </c>
      <c r="D97" s="592" t="str">
        <f>IF(①基本情報入力シート!E113="","",①基本情報入力シート!E113)</f>
        <v/>
      </c>
      <c r="E97" s="592" t="str">
        <f>IF(①基本情報入力シート!F113="","",①基本情報入力シート!F113)</f>
        <v/>
      </c>
      <c r="F97" s="592" t="str">
        <f>IF(①基本情報入力シート!G113="","",①基本情報入力シート!G113)</f>
        <v/>
      </c>
      <c r="G97" s="592" t="str">
        <f>IF(①基本情報入力シート!H113="","",①基本情報入力シート!H113)</f>
        <v/>
      </c>
      <c r="H97" s="592" t="str">
        <f>IF(①基本情報入力シート!I113="","",①基本情報入力シート!I113)</f>
        <v/>
      </c>
      <c r="I97" s="592" t="str">
        <f>IF(①基本情報入力シート!J113="","",①基本情報入力シート!J113)</f>
        <v/>
      </c>
      <c r="J97" s="592" t="str">
        <f>IF(①基本情報入力シート!K113="","",①基本情報入力シート!K113)</f>
        <v/>
      </c>
      <c r="K97" s="593" t="str">
        <f>IF(①基本情報入力シート!L113="","",①基本情報入力シート!L113)</f>
        <v/>
      </c>
      <c r="L97" s="594" t="str">
        <f>IF(①基本情報入力シート!M113="","",①基本情報入力シート!M113)</f>
        <v/>
      </c>
      <c r="M97" s="594" t="str">
        <f>IF(①基本情報入力シート!R113="","",①基本情報入力シート!R113)</f>
        <v/>
      </c>
      <c r="N97" s="594" t="str">
        <f>IF(①基本情報入力シート!W113="","",①基本情報入力シート!W113)</f>
        <v/>
      </c>
      <c r="O97" s="589" t="str">
        <f>IF(①基本情報入力シート!X113="","",①基本情報入力シート!X113)</f>
        <v/>
      </c>
      <c r="P97" s="595" t="str">
        <f>IF(①基本情報入力シート!Y113="","",①基本情報入力シート!Y113)</f>
        <v/>
      </c>
      <c r="Q97" s="596" t="str">
        <f>IF(①基本情報入力シート!Z113="","",①基本情報入力シート!Z113)</f>
        <v/>
      </c>
      <c r="R97" s="623" t="str">
        <f>IF(①基本情報入力シート!AA113="","",①基本情報入力シート!AA113)</f>
        <v/>
      </c>
      <c r="S97" s="624"/>
      <c r="T97" s="625"/>
      <c r="U97" s="626" t="str">
        <f>IF(P97="","",VLOOKUP(P97,【参考】数式用!$A$5:$I$38,MATCH(T97,【参考】数式用!$H$4:$I$4,0)+7,0))</f>
        <v/>
      </c>
      <c r="V97" s="834"/>
      <c r="W97" s="234" t="s">
        <v>199</v>
      </c>
      <c r="X97" s="627"/>
      <c r="Y97" s="231" t="s">
        <v>200</v>
      </c>
      <c r="Z97" s="627"/>
      <c r="AA97" s="383" t="s">
        <v>201</v>
      </c>
      <c r="AB97" s="627"/>
      <c r="AC97" s="231" t="s">
        <v>200</v>
      </c>
      <c r="AD97" s="627"/>
      <c r="AE97" s="231" t="s">
        <v>202</v>
      </c>
      <c r="AF97" s="603" t="s">
        <v>203</v>
      </c>
      <c r="AG97" s="604" t="str">
        <f t="shared" si="12"/>
        <v/>
      </c>
      <c r="AH97" s="605" t="s">
        <v>204</v>
      </c>
      <c r="AI97" s="606" t="str">
        <f t="shared" si="11"/>
        <v/>
      </c>
      <c r="AJ97" s="189"/>
      <c r="AK97" s="628" t="str">
        <f t="shared" si="13"/>
        <v>○</v>
      </c>
      <c r="AL97" s="629" t="str">
        <f t="shared" si="14"/>
        <v/>
      </c>
      <c r="AM97" s="630"/>
      <c r="AN97" s="630"/>
      <c r="AO97" s="630"/>
      <c r="AP97" s="630"/>
      <c r="AQ97" s="630"/>
      <c r="AR97" s="630"/>
      <c r="AS97" s="630"/>
      <c r="AT97" s="630"/>
      <c r="AU97" s="631"/>
    </row>
    <row r="98" spans="1:47" ht="33" customHeight="1" thickBot="1">
      <c r="A98" s="589">
        <f t="shared" si="5"/>
        <v>87</v>
      </c>
      <c r="B98" s="590" t="str">
        <f>IF(①基本情報入力シート!C114="","",①基本情報入力シート!C114)</f>
        <v/>
      </c>
      <c r="C98" s="591" t="str">
        <f>IF(①基本情報入力シート!D114="","",①基本情報入力シート!D114)</f>
        <v/>
      </c>
      <c r="D98" s="592" t="str">
        <f>IF(①基本情報入力シート!E114="","",①基本情報入力シート!E114)</f>
        <v/>
      </c>
      <c r="E98" s="592" t="str">
        <f>IF(①基本情報入力シート!F114="","",①基本情報入力シート!F114)</f>
        <v/>
      </c>
      <c r="F98" s="592" t="str">
        <f>IF(①基本情報入力シート!G114="","",①基本情報入力シート!G114)</f>
        <v/>
      </c>
      <c r="G98" s="592" t="str">
        <f>IF(①基本情報入力シート!H114="","",①基本情報入力シート!H114)</f>
        <v/>
      </c>
      <c r="H98" s="592" t="str">
        <f>IF(①基本情報入力シート!I114="","",①基本情報入力シート!I114)</f>
        <v/>
      </c>
      <c r="I98" s="592" t="str">
        <f>IF(①基本情報入力シート!J114="","",①基本情報入力シート!J114)</f>
        <v/>
      </c>
      <c r="J98" s="592" t="str">
        <f>IF(①基本情報入力シート!K114="","",①基本情報入力シート!K114)</f>
        <v/>
      </c>
      <c r="K98" s="593" t="str">
        <f>IF(①基本情報入力シート!L114="","",①基本情報入力シート!L114)</f>
        <v/>
      </c>
      <c r="L98" s="594" t="str">
        <f>IF(①基本情報入力シート!M114="","",①基本情報入力シート!M114)</f>
        <v/>
      </c>
      <c r="M98" s="594" t="str">
        <f>IF(①基本情報入力シート!R114="","",①基本情報入力シート!R114)</f>
        <v/>
      </c>
      <c r="N98" s="594" t="str">
        <f>IF(①基本情報入力シート!W114="","",①基本情報入力シート!W114)</f>
        <v/>
      </c>
      <c r="O98" s="589" t="str">
        <f>IF(①基本情報入力シート!X114="","",①基本情報入力シート!X114)</f>
        <v/>
      </c>
      <c r="P98" s="595" t="str">
        <f>IF(①基本情報入力シート!Y114="","",①基本情報入力シート!Y114)</f>
        <v/>
      </c>
      <c r="Q98" s="596" t="str">
        <f>IF(①基本情報入力シート!Z114="","",①基本情報入力シート!Z114)</f>
        <v/>
      </c>
      <c r="R98" s="623" t="str">
        <f>IF(①基本情報入力シート!AA114="","",①基本情報入力シート!AA114)</f>
        <v/>
      </c>
      <c r="S98" s="624"/>
      <c r="T98" s="625"/>
      <c r="U98" s="626" t="str">
        <f>IF(P98="","",VLOOKUP(P98,【参考】数式用!$A$5:$I$38,MATCH(T98,【参考】数式用!$H$4:$I$4,0)+7,0))</f>
        <v/>
      </c>
      <c r="V98" s="834"/>
      <c r="W98" s="234" t="s">
        <v>199</v>
      </c>
      <c r="X98" s="627"/>
      <c r="Y98" s="231" t="s">
        <v>200</v>
      </c>
      <c r="Z98" s="627"/>
      <c r="AA98" s="383" t="s">
        <v>201</v>
      </c>
      <c r="AB98" s="627"/>
      <c r="AC98" s="231" t="s">
        <v>200</v>
      </c>
      <c r="AD98" s="627"/>
      <c r="AE98" s="231" t="s">
        <v>202</v>
      </c>
      <c r="AF98" s="603" t="s">
        <v>203</v>
      </c>
      <c r="AG98" s="604" t="str">
        <f t="shared" si="12"/>
        <v/>
      </c>
      <c r="AH98" s="605" t="s">
        <v>204</v>
      </c>
      <c r="AI98" s="606" t="str">
        <f t="shared" si="11"/>
        <v/>
      </c>
      <c r="AJ98" s="189"/>
      <c r="AK98" s="628" t="str">
        <f t="shared" si="13"/>
        <v>○</v>
      </c>
      <c r="AL98" s="629" t="str">
        <f t="shared" si="14"/>
        <v/>
      </c>
      <c r="AM98" s="630"/>
      <c r="AN98" s="630"/>
      <c r="AO98" s="630"/>
      <c r="AP98" s="630"/>
      <c r="AQ98" s="630"/>
      <c r="AR98" s="630"/>
      <c r="AS98" s="630"/>
      <c r="AT98" s="630"/>
      <c r="AU98" s="631"/>
    </row>
    <row r="99" spans="1:47" ht="33" customHeight="1" thickBot="1">
      <c r="A99" s="589">
        <f t="shared" si="5"/>
        <v>88</v>
      </c>
      <c r="B99" s="590" t="str">
        <f>IF(①基本情報入力シート!C115="","",①基本情報入力シート!C115)</f>
        <v/>
      </c>
      <c r="C99" s="591" t="str">
        <f>IF(①基本情報入力シート!D115="","",①基本情報入力シート!D115)</f>
        <v/>
      </c>
      <c r="D99" s="592" t="str">
        <f>IF(①基本情報入力シート!E115="","",①基本情報入力シート!E115)</f>
        <v/>
      </c>
      <c r="E99" s="592" t="str">
        <f>IF(①基本情報入力シート!F115="","",①基本情報入力シート!F115)</f>
        <v/>
      </c>
      <c r="F99" s="592" t="str">
        <f>IF(①基本情報入力シート!G115="","",①基本情報入力シート!G115)</f>
        <v/>
      </c>
      <c r="G99" s="592" t="str">
        <f>IF(①基本情報入力シート!H115="","",①基本情報入力シート!H115)</f>
        <v/>
      </c>
      <c r="H99" s="592" t="str">
        <f>IF(①基本情報入力シート!I115="","",①基本情報入力シート!I115)</f>
        <v/>
      </c>
      <c r="I99" s="592" t="str">
        <f>IF(①基本情報入力シート!J115="","",①基本情報入力シート!J115)</f>
        <v/>
      </c>
      <c r="J99" s="592" t="str">
        <f>IF(①基本情報入力シート!K115="","",①基本情報入力シート!K115)</f>
        <v/>
      </c>
      <c r="K99" s="593" t="str">
        <f>IF(①基本情報入力シート!L115="","",①基本情報入力シート!L115)</f>
        <v/>
      </c>
      <c r="L99" s="594" t="str">
        <f>IF(①基本情報入力シート!M115="","",①基本情報入力シート!M115)</f>
        <v/>
      </c>
      <c r="M99" s="594" t="str">
        <f>IF(①基本情報入力シート!R115="","",①基本情報入力シート!R115)</f>
        <v/>
      </c>
      <c r="N99" s="594" t="str">
        <f>IF(①基本情報入力シート!W115="","",①基本情報入力シート!W115)</f>
        <v/>
      </c>
      <c r="O99" s="589" t="str">
        <f>IF(①基本情報入力シート!X115="","",①基本情報入力シート!X115)</f>
        <v/>
      </c>
      <c r="P99" s="595" t="str">
        <f>IF(①基本情報入力シート!Y115="","",①基本情報入力シート!Y115)</f>
        <v/>
      </c>
      <c r="Q99" s="596" t="str">
        <f>IF(①基本情報入力シート!Z115="","",①基本情報入力シート!Z115)</f>
        <v/>
      </c>
      <c r="R99" s="623" t="str">
        <f>IF(①基本情報入力シート!AA115="","",①基本情報入力シート!AA115)</f>
        <v/>
      </c>
      <c r="S99" s="624"/>
      <c r="T99" s="625"/>
      <c r="U99" s="626" t="str">
        <f>IF(P99="","",VLOOKUP(P99,【参考】数式用!$A$5:$I$38,MATCH(T99,【参考】数式用!$H$4:$I$4,0)+7,0))</f>
        <v/>
      </c>
      <c r="V99" s="834"/>
      <c r="W99" s="234" t="s">
        <v>199</v>
      </c>
      <c r="X99" s="627"/>
      <c r="Y99" s="231" t="s">
        <v>200</v>
      </c>
      <c r="Z99" s="627"/>
      <c r="AA99" s="383" t="s">
        <v>201</v>
      </c>
      <c r="AB99" s="627"/>
      <c r="AC99" s="231" t="s">
        <v>200</v>
      </c>
      <c r="AD99" s="627"/>
      <c r="AE99" s="231" t="s">
        <v>202</v>
      </c>
      <c r="AF99" s="603" t="s">
        <v>203</v>
      </c>
      <c r="AG99" s="604" t="str">
        <f t="shared" si="12"/>
        <v/>
      </c>
      <c r="AH99" s="605" t="s">
        <v>204</v>
      </c>
      <c r="AI99" s="606" t="str">
        <f t="shared" si="11"/>
        <v/>
      </c>
      <c r="AJ99" s="189"/>
      <c r="AK99" s="628" t="str">
        <f t="shared" si="13"/>
        <v>○</v>
      </c>
      <c r="AL99" s="629" t="str">
        <f t="shared" si="14"/>
        <v/>
      </c>
      <c r="AM99" s="630"/>
      <c r="AN99" s="630"/>
      <c r="AO99" s="630"/>
      <c r="AP99" s="630"/>
      <c r="AQ99" s="630"/>
      <c r="AR99" s="630"/>
      <c r="AS99" s="630"/>
      <c r="AT99" s="630"/>
      <c r="AU99" s="631"/>
    </row>
    <row r="100" spans="1:47" ht="33" customHeight="1" thickBot="1">
      <c r="A100" s="589">
        <f t="shared" si="5"/>
        <v>89</v>
      </c>
      <c r="B100" s="590" t="str">
        <f>IF(①基本情報入力シート!C116="","",①基本情報入力シート!C116)</f>
        <v/>
      </c>
      <c r="C100" s="591" t="str">
        <f>IF(①基本情報入力シート!D116="","",①基本情報入力シート!D116)</f>
        <v/>
      </c>
      <c r="D100" s="592" t="str">
        <f>IF(①基本情報入力シート!E116="","",①基本情報入力シート!E116)</f>
        <v/>
      </c>
      <c r="E100" s="592" t="str">
        <f>IF(①基本情報入力シート!F116="","",①基本情報入力シート!F116)</f>
        <v/>
      </c>
      <c r="F100" s="592" t="str">
        <f>IF(①基本情報入力シート!G116="","",①基本情報入力シート!G116)</f>
        <v/>
      </c>
      <c r="G100" s="592" t="str">
        <f>IF(①基本情報入力シート!H116="","",①基本情報入力シート!H116)</f>
        <v/>
      </c>
      <c r="H100" s="592" t="str">
        <f>IF(①基本情報入力シート!I116="","",①基本情報入力シート!I116)</f>
        <v/>
      </c>
      <c r="I100" s="592" t="str">
        <f>IF(①基本情報入力シート!J116="","",①基本情報入力シート!J116)</f>
        <v/>
      </c>
      <c r="J100" s="592" t="str">
        <f>IF(①基本情報入力シート!K116="","",①基本情報入力シート!K116)</f>
        <v/>
      </c>
      <c r="K100" s="593" t="str">
        <f>IF(①基本情報入力シート!L116="","",①基本情報入力シート!L116)</f>
        <v/>
      </c>
      <c r="L100" s="594" t="str">
        <f>IF(①基本情報入力シート!M116="","",①基本情報入力シート!M116)</f>
        <v/>
      </c>
      <c r="M100" s="594" t="str">
        <f>IF(①基本情報入力シート!R116="","",①基本情報入力シート!R116)</f>
        <v/>
      </c>
      <c r="N100" s="594" t="str">
        <f>IF(①基本情報入力シート!W116="","",①基本情報入力シート!W116)</f>
        <v/>
      </c>
      <c r="O100" s="589" t="str">
        <f>IF(①基本情報入力シート!X116="","",①基本情報入力シート!X116)</f>
        <v/>
      </c>
      <c r="P100" s="595" t="str">
        <f>IF(①基本情報入力シート!Y116="","",①基本情報入力シート!Y116)</f>
        <v/>
      </c>
      <c r="Q100" s="596" t="str">
        <f>IF(①基本情報入力シート!Z116="","",①基本情報入力シート!Z116)</f>
        <v/>
      </c>
      <c r="R100" s="623" t="str">
        <f>IF(①基本情報入力シート!AA116="","",①基本情報入力シート!AA116)</f>
        <v/>
      </c>
      <c r="S100" s="624"/>
      <c r="T100" s="625"/>
      <c r="U100" s="626" t="str">
        <f>IF(P100="","",VLOOKUP(P100,【参考】数式用!$A$5:$I$38,MATCH(T100,【参考】数式用!$H$4:$I$4,0)+7,0))</f>
        <v/>
      </c>
      <c r="V100" s="834"/>
      <c r="W100" s="234" t="s">
        <v>199</v>
      </c>
      <c r="X100" s="627"/>
      <c r="Y100" s="231" t="s">
        <v>200</v>
      </c>
      <c r="Z100" s="627"/>
      <c r="AA100" s="383" t="s">
        <v>201</v>
      </c>
      <c r="AB100" s="627"/>
      <c r="AC100" s="231" t="s">
        <v>200</v>
      </c>
      <c r="AD100" s="627"/>
      <c r="AE100" s="231" t="s">
        <v>202</v>
      </c>
      <c r="AF100" s="603" t="s">
        <v>203</v>
      </c>
      <c r="AG100" s="604" t="str">
        <f t="shared" si="12"/>
        <v/>
      </c>
      <c r="AH100" s="605" t="s">
        <v>204</v>
      </c>
      <c r="AI100" s="606" t="str">
        <f t="shared" si="11"/>
        <v/>
      </c>
      <c r="AJ100" s="189"/>
      <c r="AK100" s="628" t="str">
        <f t="shared" si="13"/>
        <v>○</v>
      </c>
      <c r="AL100" s="629" t="str">
        <f t="shared" si="14"/>
        <v/>
      </c>
      <c r="AM100" s="630"/>
      <c r="AN100" s="630"/>
      <c r="AO100" s="630"/>
      <c r="AP100" s="630"/>
      <c r="AQ100" s="630"/>
      <c r="AR100" s="630"/>
      <c r="AS100" s="630"/>
      <c r="AT100" s="630"/>
      <c r="AU100" s="631"/>
    </row>
    <row r="101" spans="1:47" ht="33" customHeight="1" thickBot="1">
      <c r="A101" s="589">
        <f t="shared" si="5"/>
        <v>90</v>
      </c>
      <c r="B101" s="590" t="str">
        <f>IF(①基本情報入力シート!C117="","",①基本情報入力シート!C117)</f>
        <v/>
      </c>
      <c r="C101" s="591" t="str">
        <f>IF(①基本情報入力シート!D117="","",①基本情報入力シート!D117)</f>
        <v/>
      </c>
      <c r="D101" s="592" t="str">
        <f>IF(①基本情報入力シート!E117="","",①基本情報入力シート!E117)</f>
        <v/>
      </c>
      <c r="E101" s="592" t="str">
        <f>IF(①基本情報入力シート!F117="","",①基本情報入力シート!F117)</f>
        <v/>
      </c>
      <c r="F101" s="592" t="str">
        <f>IF(①基本情報入力シート!G117="","",①基本情報入力シート!G117)</f>
        <v/>
      </c>
      <c r="G101" s="592" t="str">
        <f>IF(①基本情報入力シート!H117="","",①基本情報入力シート!H117)</f>
        <v/>
      </c>
      <c r="H101" s="592" t="str">
        <f>IF(①基本情報入力シート!I117="","",①基本情報入力シート!I117)</f>
        <v/>
      </c>
      <c r="I101" s="592" t="str">
        <f>IF(①基本情報入力シート!J117="","",①基本情報入力シート!J117)</f>
        <v/>
      </c>
      <c r="J101" s="592" t="str">
        <f>IF(①基本情報入力シート!K117="","",①基本情報入力シート!K117)</f>
        <v/>
      </c>
      <c r="K101" s="593" t="str">
        <f>IF(①基本情報入力シート!L117="","",①基本情報入力シート!L117)</f>
        <v/>
      </c>
      <c r="L101" s="594" t="str">
        <f>IF(①基本情報入力シート!M117="","",①基本情報入力シート!M117)</f>
        <v/>
      </c>
      <c r="M101" s="594" t="str">
        <f>IF(①基本情報入力シート!R117="","",①基本情報入力シート!R117)</f>
        <v/>
      </c>
      <c r="N101" s="594" t="str">
        <f>IF(①基本情報入力シート!W117="","",①基本情報入力シート!W117)</f>
        <v/>
      </c>
      <c r="O101" s="589" t="str">
        <f>IF(①基本情報入力シート!X117="","",①基本情報入力シート!X117)</f>
        <v/>
      </c>
      <c r="P101" s="595" t="str">
        <f>IF(①基本情報入力シート!Y117="","",①基本情報入力シート!Y117)</f>
        <v/>
      </c>
      <c r="Q101" s="596" t="str">
        <f>IF(①基本情報入力シート!Z117="","",①基本情報入力シート!Z117)</f>
        <v/>
      </c>
      <c r="R101" s="623" t="str">
        <f>IF(①基本情報入力シート!AA117="","",①基本情報入力シート!AA117)</f>
        <v/>
      </c>
      <c r="S101" s="624"/>
      <c r="T101" s="625"/>
      <c r="U101" s="626" t="str">
        <f>IF(P101="","",VLOOKUP(P101,【参考】数式用!$A$5:$I$38,MATCH(T101,【参考】数式用!$H$4:$I$4,0)+7,0))</f>
        <v/>
      </c>
      <c r="V101" s="834"/>
      <c r="W101" s="234" t="s">
        <v>199</v>
      </c>
      <c r="X101" s="627"/>
      <c r="Y101" s="231" t="s">
        <v>200</v>
      </c>
      <c r="Z101" s="627"/>
      <c r="AA101" s="383" t="s">
        <v>201</v>
      </c>
      <c r="AB101" s="627"/>
      <c r="AC101" s="231" t="s">
        <v>200</v>
      </c>
      <c r="AD101" s="627"/>
      <c r="AE101" s="231" t="s">
        <v>202</v>
      </c>
      <c r="AF101" s="603" t="s">
        <v>203</v>
      </c>
      <c r="AG101" s="604" t="str">
        <f t="shared" si="12"/>
        <v/>
      </c>
      <c r="AH101" s="605" t="s">
        <v>204</v>
      </c>
      <c r="AI101" s="606" t="str">
        <f t="shared" si="11"/>
        <v/>
      </c>
      <c r="AJ101" s="189"/>
      <c r="AK101" s="628" t="str">
        <f t="shared" si="13"/>
        <v>○</v>
      </c>
      <c r="AL101" s="629" t="str">
        <f t="shared" si="14"/>
        <v/>
      </c>
      <c r="AM101" s="630"/>
      <c r="AN101" s="630"/>
      <c r="AO101" s="630"/>
      <c r="AP101" s="630"/>
      <c r="AQ101" s="630"/>
      <c r="AR101" s="630"/>
      <c r="AS101" s="630"/>
      <c r="AT101" s="630"/>
      <c r="AU101" s="631"/>
    </row>
    <row r="102" spans="1:47" ht="33" customHeight="1" thickBot="1">
      <c r="A102" s="589">
        <f t="shared" si="5"/>
        <v>91</v>
      </c>
      <c r="B102" s="590" t="str">
        <f>IF(①基本情報入力シート!C118="","",①基本情報入力シート!C118)</f>
        <v/>
      </c>
      <c r="C102" s="591" t="str">
        <f>IF(①基本情報入力シート!D118="","",①基本情報入力シート!D118)</f>
        <v/>
      </c>
      <c r="D102" s="592" t="str">
        <f>IF(①基本情報入力シート!E118="","",①基本情報入力シート!E118)</f>
        <v/>
      </c>
      <c r="E102" s="592" t="str">
        <f>IF(①基本情報入力シート!F118="","",①基本情報入力シート!F118)</f>
        <v/>
      </c>
      <c r="F102" s="592" t="str">
        <f>IF(①基本情報入力シート!G118="","",①基本情報入力シート!G118)</f>
        <v/>
      </c>
      <c r="G102" s="592" t="str">
        <f>IF(①基本情報入力シート!H118="","",①基本情報入力シート!H118)</f>
        <v/>
      </c>
      <c r="H102" s="592" t="str">
        <f>IF(①基本情報入力シート!I118="","",①基本情報入力シート!I118)</f>
        <v/>
      </c>
      <c r="I102" s="592" t="str">
        <f>IF(①基本情報入力シート!J118="","",①基本情報入力シート!J118)</f>
        <v/>
      </c>
      <c r="J102" s="592" t="str">
        <f>IF(①基本情報入力シート!K118="","",①基本情報入力シート!K118)</f>
        <v/>
      </c>
      <c r="K102" s="593" t="str">
        <f>IF(①基本情報入力シート!L118="","",①基本情報入力シート!L118)</f>
        <v/>
      </c>
      <c r="L102" s="594" t="str">
        <f>IF(①基本情報入力シート!M118="","",①基本情報入力シート!M118)</f>
        <v/>
      </c>
      <c r="M102" s="594" t="str">
        <f>IF(①基本情報入力シート!R118="","",①基本情報入力シート!R118)</f>
        <v/>
      </c>
      <c r="N102" s="594" t="str">
        <f>IF(①基本情報入力シート!W118="","",①基本情報入力シート!W118)</f>
        <v/>
      </c>
      <c r="O102" s="589" t="str">
        <f>IF(①基本情報入力シート!X118="","",①基本情報入力シート!X118)</f>
        <v/>
      </c>
      <c r="P102" s="595" t="str">
        <f>IF(①基本情報入力シート!Y118="","",①基本情報入力シート!Y118)</f>
        <v/>
      </c>
      <c r="Q102" s="596" t="str">
        <f>IF(①基本情報入力シート!Z118="","",①基本情報入力シート!Z118)</f>
        <v/>
      </c>
      <c r="R102" s="623" t="str">
        <f>IF(①基本情報入力シート!AA118="","",①基本情報入力シート!AA118)</f>
        <v/>
      </c>
      <c r="S102" s="624"/>
      <c r="T102" s="625"/>
      <c r="U102" s="626" t="str">
        <f>IF(P102="","",VLOOKUP(P102,【参考】数式用!$A$5:$I$38,MATCH(T102,【参考】数式用!$H$4:$I$4,0)+7,0))</f>
        <v/>
      </c>
      <c r="V102" s="834"/>
      <c r="W102" s="234" t="s">
        <v>199</v>
      </c>
      <c r="X102" s="627"/>
      <c r="Y102" s="231" t="s">
        <v>200</v>
      </c>
      <c r="Z102" s="627"/>
      <c r="AA102" s="383" t="s">
        <v>201</v>
      </c>
      <c r="AB102" s="627"/>
      <c r="AC102" s="231" t="s">
        <v>200</v>
      </c>
      <c r="AD102" s="627"/>
      <c r="AE102" s="231" t="s">
        <v>202</v>
      </c>
      <c r="AF102" s="603" t="s">
        <v>203</v>
      </c>
      <c r="AG102" s="604" t="str">
        <f t="shared" si="12"/>
        <v/>
      </c>
      <c r="AH102" s="605" t="s">
        <v>204</v>
      </c>
      <c r="AI102" s="606" t="str">
        <f t="shared" si="11"/>
        <v/>
      </c>
      <c r="AJ102" s="189"/>
      <c r="AK102" s="628" t="str">
        <f t="shared" si="13"/>
        <v>○</v>
      </c>
      <c r="AL102" s="629" t="str">
        <f t="shared" si="14"/>
        <v/>
      </c>
      <c r="AM102" s="630"/>
      <c r="AN102" s="630"/>
      <c r="AO102" s="630"/>
      <c r="AP102" s="630"/>
      <c r="AQ102" s="630"/>
      <c r="AR102" s="630"/>
      <c r="AS102" s="630"/>
      <c r="AT102" s="630"/>
      <c r="AU102" s="631"/>
    </row>
    <row r="103" spans="1:47" ht="33" customHeight="1" thickBot="1">
      <c r="A103" s="589">
        <f t="shared" si="5"/>
        <v>92</v>
      </c>
      <c r="B103" s="590" t="str">
        <f>IF(①基本情報入力シート!C119="","",①基本情報入力シート!C119)</f>
        <v/>
      </c>
      <c r="C103" s="591" t="str">
        <f>IF(①基本情報入力シート!D119="","",①基本情報入力シート!D119)</f>
        <v/>
      </c>
      <c r="D103" s="592" t="str">
        <f>IF(①基本情報入力シート!E119="","",①基本情報入力シート!E119)</f>
        <v/>
      </c>
      <c r="E103" s="592" t="str">
        <f>IF(①基本情報入力シート!F119="","",①基本情報入力シート!F119)</f>
        <v/>
      </c>
      <c r="F103" s="592" t="str">
        <f>IF(①基本情報入力シート!G119="","",①基本情報入力シート!G119)</f>
        <v/>
      </c>
      <c r="G103" s="592" t="str">
        <f>IF(①基本情報入力シート!H119="","",①基本情報入力シート!H119)</f>
        <v/>
      </c>
      <c r="H103" s="592" t="str">
        <f>IF(①基本情報入力シート!I119="","",①基本情報入力シート!I119)</f>
        <v/>
      </c>
      <c r="I103" s="592" t="str">
        <f>IF(①基本情報入力シート!J119="","",①基本情報入力シート!J119)</f>
        <v/>
      </c>
      <c r="J103" s="592" t="str">
        <f>IF(①基本情報入力シート!K119="","",①基本情報入力シート!K119)</f>
        <v/>
      </c>
      <c r="K103" s="593" t="str">
        <f>IF(①基本情報入力シート!L119="","",①基本情報入力シート!L119)</f>
        <v/>
      </c>
      <c r="L103" s="594" t="str">
        <f>IF(①基本情報入力シート!M119="","",①基本情報入力シート!M119)</f>
        <v/>
      </c>
      <c r="M103" s="594" t="str">
        <f>IF(①基本情報入力シート!R119="","",①基本情報入力シート!R119)</f>
        <v/>
      </c>
      <c r="N103" s="594" t="str">
        <f>IF(①基本情報入力シート!W119="","",①基本情報入力シート!W119)</f>
        <v/>
      </c>
      <c r="O103" s="589" t="str">
        <f>IF(①基本情報入力シート!X119="","",①基本情報入力シート!X119)</f>
        <v/>
      </c>
      <c r="P103" s="595" t="str">
        <f>IF(①基本情報入力シート!Y119="","",①基本情報入力シート!Y119)</f>
        <v/>
      </c>
      <c r="Q103" s="596" t="str">
        <f>IF(①基本情報入力シート!Z119="","",①基本情報入力シート!Z119)</f>
        <v/>
      </c>
      <c r="R103" s="623" t="str">
        <f>IF(①基本情報入力シート!AA119="","",①基本情報入力シート!AA119)</f>
        <v/>
      </c>
      <c r="S103" s="624"/>
      <c r="T103" s="625"/>
      <c r="U103" s="626" t="str">
        <f>IF(P103="","",VLOOKUP(P103,【参考】数式用!$A$5:$I$38,MATCH(T103,【参考】数式用!$H$4:$I$4,0)+7,0))</f>
        <v/>
      </c>
      <c r="V103" s="834"/>
      <c r="W103" s="234" t="s">
        <v>199</v>
      </c>
      <c r="X103" s="627"/>
      <c r="Y103" s="231" t="s">
        <v>200</v>
      </c>
      <c r="Z103" s="627"/>
      <c r="AA103" s="383" t="s">
        <v>201</v>
      </c>
      <c r="AB103" s="627"/>
      <c r="AC103" s="231" t="s">
        <v>200</v>
      </c>
      <c r="AD103" s="627"/>
      <c r="AE103" s="231" t="s">
        <v>202</v>
      </c>
      <c r="AF103" s="603" t="s">
        <v>203</v>
      </c>
      <c r="AG103" s="604" t="str">
        <f t="shared" si="12"/>
        <v/>
      </c>
      <c r="AH103" s="605" t="s">
        <v>204</v>
      </c>
      <c r="AI103" s="606" t="str">
        <f t="shared" si="11"/>
        <v/>
      </c>
      <c r="AJ103" s="189"/>
      <c r="AK103" s="628" t="str">
        <f t="shared" si="13"/>
        <v>○</v>
      </c>
      <c r="AL103" s="629" t="str">
        <f t="shared" si="14"/>
        <v/>
      </c>
      <c r="AM103" s="630"/>
      <c r="AN103" s="630"/>
      <c r="AO103" s="630"/>
      <c r="AP103" s="630"/>
      <c r="AQ103" s="630"/>
      <c r="AR103" s="630"/>
      <c r="AS103" s="630"/>
      <c r="AT103" s="630"/>
      <c r="AU103" s="631"/>
    </row>
    <row r="104" spans="1:47" ht="33" customHeight="1" thickBot="1">
      <c r="A104" s="589">
        <f t="shared" si="5"/>
        <v>93</v>
      </c>
      <c r="B104" s="590" t="str">
        <f>IF(①基本情報入力シート!C120="","",①基本情報入力シート!C120)</f>
        <v/>
      </c>
      <c r="C104" s="591" t="str">
        <f>IF(①基本情報入力シート!D120="","",①基本情報入力シート!D120)</f>
        <v/>
      </c>
      <c r="D104" s="592" t="str">
        <f>IF(①基本情報入力シート!E120="","",①基本情報入力シート!E120)</f>
        <v/>
      </c>
      <c r="E104" s="592" t="str">
        <f>IF(①基本情報入力シート!F120="","",①基本情報入力シート!F120)</f>
        <v/>
      </c>
      <c r="F104" s="592" t="str">
        <f>IF(①基本情報入力シート!G120="","",①基本情報入力シート!G120)</f>
        <v/>
      </c>
      <c r="G104" s="592" t="str">
        <f>IF(①基本情報入力シート!H120="","",①基本情報入力シート!H120)</f>
        <v/>
      </c>
      <c r="H104" s="592" t="str">
        <f>IF(①基本情報入力シート!I120="","",①基本情報入力シート!I120)</f>
        <v/>
      </c>
      <c r="I104" s="592" t="str">
        <f>IF(①基本情報入力シート!J120="","",①基本情報入力シート!J120)</f>
        <v/>
      </c>
      <c r="J104" s="592" t="str">
        <f>IF(①基本情報入力シート!K120="","",①基本情報入力シート!K120)</f>
        <v/>
      </c>
      <c r="K104" s="593" t="str">
        <f>IF(①基本情報入力シート!L120="","",①基本情報入力シート!L120)</f>
        <v/>
      </c>
      <c r="L104" s="594" t="str">
        <f>IF(①基本情報入力シート!M120="","",①基本情報入力シート!M120)</f>
        <v/>
      </c>
      <c r="M104" s="594" t="str">
        <f>IF(①基本情報入力シート!R120="","",①基本情報入力シート!R120)</f>
        <v/>
      </c>
      <c r="N104" s="594" t="str">
        <f>IF(①基本情報入力シート!W120="","",①基本情報入力シート!W120)</f>
        <v/>
      </c>
      <c r="O104" s="589" t="str">
        <f>IF(①基本情報入力シート!X120="","",①基本情報入力シート!X120)</f>
        <v/>
      </c>
      <c r="P104" s="595" t="str">
        <f>IF(①基本情報入力シート!Y120="","",①基本情報入力シート!Y120)</f>
        <v/>
      </c>
      <c r="Q104" s="596" t="str">
        <f>IF(①基本情報入力シート!Z120="","",①基本情報入力シート!Z120)</f>
        <v/>
      </c>
      <c r="R104" s="623" t="str">
        <f>IF(①基本情報入力シート!AA120="","",①基本情報入力シート!AA120)</f>
        <v/>
      </c>
      <c r="S104" s="624"/>
      <c r="T104" s="625"/>
      <c r="U104" s="626" t="str">
        <f>IF(P104="","",VLOOKUP(P104,【参考】数式用!$A$5:$I$38,MATCH(T104,【参考】数式用!$H$4:$I$4,0)+7,0))</f>
        <v/>
      </c>
      <c r="V104" s="834"/>
      <c r="W104" s="234" t="s">
        <v>199</v>
      </c>
      <c r="X104" s="627"/>
      <c r="Y104" s="231" t="s">
        <v>200</v>
      </c>
      <c r="Z104" s="627"/>
      <c r="AA104" s="383" t="s">
        <v>201</v>
      </c>
      <c r="AB104" s="627"/>
      <c r="AC104" s="231" t="s">
        <v>200</v>
      </c>
      <c r="AD104" s="627"/>
      <c r="AE104" s="231" t="s">
        <v>202</v>
      </c>
      <c r="AF104" s="603" t="s">
        <v>203</v>
      </c>
      <c r="AG104" s="604" t="str">
        <f t="shared" si="12"/>
        <v/>
      </c>
      <c r="AH104" s="605" t="s">
        <v>204</v>
      </c>
      <c r="AI104" s="606" t="str">
        <f t="shared" si="11"/>
        <v/>
      </c>
      <c r="AJ104" s="189"/>
      <c r="AK104" s="628" t="str">
        <f t="shared" si="13"/>
        <v>○</v>
      </c>
      <c r="AL104" s="629" t="str">
        <f t="shared" si="14"/>
        <v/>
      </c>
      <c r="AM104" s="630"/>
      <c r="AN104" s="630"/>
      <c r="AO104" s="630"/>
      <c r="AP104" s="630"/>
      <c r="AQ104" s="630"/>
      <c r="AR104" s="630"/>
      <c r="AS104" s="630"/>
      <c r="AT104" s="630"/>
      <c r="AU104" s="631"/>
    </row>
    <row r="105" spans="1:47" ht="33" customHeight="1" thickBot="1">
      <c r="A105" s="589">
        <f t="shared" si="5"/>
        <v>94</v>
      </c>
      <c r="B105" s="590" t="str">
        <f>IF(①基本情報入力シート!C121="","",①基本情報入力シート!C121)</f>
        <v/>
      </c>
      <c r="C105" s="591" t="str">
        <f>IF(①基本情報入力シート!D121="","",①基本情報入力シート!D121)</f>
        <v/>
      </c>
      <c r="D105" s="592" t="str">
        <f>IF(①基本情報入力シート!E121="","",①基本情報入力シート!E121)</f>
        <v/>
      </c>
      <c r="E105" s="592" t="str">
        <f>IF(①基本情報入力シート!F121="","",①基本情報入力シート!F121)</f>
        <v/>
      </c>
      <c r="F105" s="592" t="str">
        <f>IF(①基本情報入力シート!G121="","",①基本情報入力シート!G121)</f>
        <v/>
      </c>
      <c r="G105" s="592" t="str">
        <f>IF(①基本情報入力シート!H121="","",①基本情報入力シート!H121)</f>
        <v/>
      </c>
      <c r="H105" s="592" t="str">
        <f>IF(①基本情報入力シート!I121="","",①基本情報入力シート!I121)</f>
        <v/>
      </c>
      <c r="I105" s="592" t="str">
        <f>IF(①基本情報入力シート!J121="","",①基本情報入力シート!J121)</f>
        <v/>
      </c>
      <c r="J105" s="592" t="str">
        <f>IF(①基本情報入力シート!K121="","",①基本情報入力シート!K121)</f>
        <v/>
      </c>
      <c r="K105" s="593" t="str">
        <f>IF(①基本情報入力シート!L121="","",①基本情報入力シート!L121)</f>
        <v/>
      </c>
      <c r="L105" s="594" t="str">
        <f>IF(①基本情報入力シート!M121="","",①基本情報入力シート!M121)</f>
        <v/>
      </c>
      <c r="M105" s="594" t="str">
        <f>IF(①基本情報入力シート!R121="","",①基本情報入力シート!R121)</f>
        <v/>
      </c>
      <c r="N105" s="594" t="str">
        <f>IF(①基本情報入力シート!W121="","",①基本情報入力シート!W121)</f>
        <v/>
      </c>
      <c r="O105" s="589" t="str">
        <f>IF(①基本情報入力シート!X121="","",①基本情報入力シート!X121)</f>
        <v/>
      </c>
      <c r="P105" s="595" t="str">
        <f>IF(①基本情報入力シート!Y121="","",①基本情報入力シート!Y121)</f>
        <v/>
      </c>
      <c r="Q105" s="596" t="str">
        <f>IF(①基本情報入力シート!Z121="","",①基本情報入力シート!Z121)</f>
        <v/>
      </c>
      <c r="R105" s="623" t="str">
        <f>IF(①基本情報入力シート!AA121="","",①基本情報入力シート!AA121)</f>
        <v/>
      </c>
      <c r="S105" s="624"/>
      <c r="T105" s="625"/>
      <c r="U105" s="626" t="str">
        <f>IF(P105="","",VLOOKUP(P105,【参考】数式用!$A$5:$I$38,MATCH(T105,【参考】数式用!$H$4:$I$4,0)+7,0))</f>
        <v/>
      </c>
      <c r="V105" s="834"/>
      <c r="W105" s="234" t="s">
        <v>199</v>
      </c>
      <c r="X105" s="627"/>
      <c r="Y105" s="231" t="s">
        <v>200</v>
      </c>
      <c r="Z105" s="627"/>
      <c r="AA105" s="383" t="s">
        <v>201</v>
      </c>
      <c r="AB105" s="627"/>
      <c r="AC105" s="231" t="s">
        <v>200</v>
      </c>
      <c r="AD105" s="627"/>
      <c r="AE105" s="231" t="s">
        <v>202</v>
      </c>
      <c r="AF105" s="603" t="s">
        <v>203</v>
      </c>
      <c r="AG105" s="604" t="str">
        <f t="shared" si="12"/>
        <v/>
      </c>
      <c r="AH105" s="605" t="s">
        <v>204</v>
      </c>
      <c r="AI105" s="606" t="str">
        <f t="shared" si="11"/>
        <v/>
      </c>
      <c r="AJ105" s="189"/>
      <c r="AK105" s="628" t="str">
        <f t="shared" si="13"/>
        <v>○</v>
      </c>
      <c r="AL105" s="629" t="str">
        <f t="shared" si="14"/>
        <v/>
      </c>
      <c r="AM105" s="630"/>
      <c r="AN105" s="630"/>
      <c r="AO105" s="630"/>
      <c r="AP105" s="630"/>
      <c r="AQ105" s="630"/>
      <c r="AR105" s="630"/>
      <c r="AS105" s="630"/>
      <c r="AT105" s="630"/>
      <c r="AU105" s="631"/>
    </row>
    <row r="106" spans="1:47" ht="33" customHeight="1" thickBot="1">
      <c r="A106" s="589">
        <f t="shared" si="5"/>
        <v>95</v>
      </c>
      <c r="B106" s="590" t="str">
        <f>IF(①基本情報入力シート!C122="","",①基本情報入力シート!C122)</f>
        <v/>
      </c>
      <c r="C106" s="591" t="str">
        <f>IF(①基本情報入力シート!D122="","",①基本情報入力シート!D122)</f>
        <v/>
      </c>
      <c r="D106" s="592" t="str">
        <f>IF(①基本情報入力シート!E122="","",①基本情報入力シート!E122)</f>
        <v/>
      </c>
      <c r="E106" s="592" t="str">
        <f>IF(①基本情報入力シート!F122="","",①基本情報入力シート!F122)</f>
        <v/>
      </c>
      <c r="F106" s="592" t="str">
        <f>IF(①基本情報入力シート!G122="","",①基本情報入力シート!G122)</f>
        <v/>
      </c>
      <c r="G106" s="592" t="str">
        <f>IF(①基本情報入力シート!H122="","",①基本情報入力シート!H122)</f>
        <v/>
      </c>
      <c r="H106" s="592" t="str">
        <f>IF(①基本情報入力シート!I122="","",①基本情報入力シート!I122)</f>
        <v/>
      </c>
      <c r="I106" s="592" t="str">
        <f>IF(①基本情報入力シート!J122="","",①基本情報入力シート!J122)</f>
        <v/>
      </c>
      <c r="J106" s="592" t="str">
        <f>IF(①基本情報入力シート!K122="","",①基本情報入力シート!K122)</f>
        <v/>
      </c>
      <c r="K106" s="593" t="str">
        <f>IF(①基本情報入力シート!L122="","",①基本情報入力シート!L122)</f>
        <v/>
      </c>
      <c r="L106" s="594" t="str">
        <f>IF(①基本情報入力シート!M122="","",①基本情報入力シート!M122)</f>
        <v/>
      </c>
      <c r="M106" s="594" t="str">
        <f>IF(①基本情報入力シート!R122="","",①基本情報入力シート!R122)</f>
        <v/>
      </c>
      <c r="N106" s="594" t="str">
        <f>IF(①基本情報入力シート!W122="","",①基本情報入力シート!W122)</f>
        <v/>
      </c>
      <c r="O106" s="589" t="str">
        <f>IF(①基本情報入力シート!X122="","",①基本情報入力シート!X122)</f>
        <v/>
      </c>
      <c r="P106" s="595" t="str">
        <f>IF(①基本情報入力シート!Y122="","",①基本情報入力シート!Y122)</f>
        <v/>
      </c>
      <c r="Q106" s="596" t="str">
        <f>IF(①基本情報入力シート!Z122="","",①基本情報入力シート!Z122)</f>
        <v/>
      </c>
      <c r="R106" s="623" t="str">
        <f>IF(①基本情報入力シート!AA122="","",①基本情報入力シート!AA122)</f>
        <v/>
      </c>
      <c r="S106" s="624"/>
      <c r="T106" s="625"/>
      <c r="U106" s="626" t="str">
        <f>IF(P106="","",VLOOKUP(P106,【参考】数式用!$A$5:$I$38,MATCH(T106,【参考】数式用!$H$4:$I$4,0)+7,0))</f>
        <v/>
      </c>
      <c r="V106" s="834"/>
      <c r="W106" s="234" t="s">
        <v>199</v>
      </c>
      <c r="X106" s="627"/>
      <c r="Y106" s="231" t="s">
        <v>200</v>
      </c>
      <c r="Z106" s="627"/>
      <c r="AA106" s="383" t="s">
        <v>201</v>
      </c>
      <c r="AB106" s="627"/>
      <c r="AC106" s="231" t="s">
        <v>200</v>
      </c>
      <c r="AD106" s="627"/>
      <c r="AE106" s="231" t="s">
        <v>202</v>
      </c>
      <c r="AF106" s="603" t="s">
        <v>203</v>
      </c>
      <c r="AG106" s="604" t="str">
        <f t="shared" si="12"/>
        <v/>
      </c>
      <c r="AH106" s="605" t="s">
        <v>204</v>
      </c>
      <c r="AI106" s="606" t="str">
        <f t="shared" si="11"/>
        <v/>
      </c>
      <c r="AJ106" s="189"/>
      <c r="AK106" s="628" t="str">
        <f t="shared" si="13"/>
        <v>○</v>
      </c>
      <c r="AL106" s="629" t="str">
        <f t="shared" si="14"/>
        <v/>
      </c>
      <c r="AM106" s="630"/>
      <c r="AN106" s="630"/>
      <c r="AO106" s="630"/>
      <c r="AP106" s="630"/>
      <c r="AQ106" s="630"/>
      <c r="AR106" s="630"/>
      <c r="AS106" s="630"/>
      <c r="AT106" s="630"/>
      <c r="AU106" s="631"/>
    </row>
    <row r="107" spans="1:47" ht="33" customHeight="1" thickBot="1">
      <c r="A107" s="589">
        <f t="shared" si="5"/>
        <v>96</v>
      </c>
      <c r="B107" s="590" t="str">
        <f>IF(①基本情報入力シート!C123="","",①基本情報入力シート!C123)</f>
        <v/>
      </c>
      <c r="C107" s="591" t="str">
        <f>IF(①基本情報入力シート!D123="","",①基本情報入力シート!D123)</f>
        <v/>
      </c>
      <c r="D107" s="592" t="str">
        <f>IF(①基本情報入力シート!E123="","",①基本情報入力シート!E123)</f>
        <v/>
      </c>
      <c r="E107" s="592" t="str">
        <f>IF(①基本情報入力シート!F123="","",①基本情報入力シート!F123)</f>
        <v/>
      </c>
      <c r="F107" s="592" t="str">
        <f>IF(①基本情報入力シート!G123="","",①基本情報入力シート!G123)</f>
        <v/>
      </c>
      <c r="G107" s="592" t="str">
        <f>IF(①基本情報入力シート!H123="","",①基本情報入力シート!H123)</f>
        <v/>
      </c>
      <c r="H107" s="592" t="str">
        <f>IF(①基本情報入力シート!I123="","",①基本情報入力シート!I123)</f>
        <v/>
      </c>
      <c r="I107" s="592" t="str">
        <f>IF(①基本情報入力シート!J123="","",①基本情報入力シート!J123)</f>
        <v/>
      </c>
      <c r="J107" s="592" t="str">
        <f>IF(①基本情報入力シート!K123="","",①基本情報入力シート!K123)</f>
        <v/>
      </c>
      <c r="K107" s="593" t="str">
        <f>IF(①基本情報入力シート!L123="","",①基本情報入力シート!L123)</f>
        <v/>
      </c>
      <c r="L107" s="594" t="str">
        <f>IF(①基本情報入力シート!M123="","",①基本情報入力シート!M123)</f>
        <v/>
      </c>
      <c r="M107" s="594" t="str">
        <f>IF(①基本情報入力シート!R123="","",①基本情報入力シート!R123)</f>
        <v/>
      </c>
      <c r="N107" s="594" t="str">
        <f>IF(①基本情報入力シート!W123="","",①基本情報入力シート!W123)</f>
        <v/>
      </c>
      <c r="O107" s="589" t="str">
        <f>IF(①基本情報入力シート!X123="","",①基本情報入力シート!X123)</f>
        <v/>
      </c>
      <c r="P107" s="595" t="str">
        <f>IF(①基本情報入力シート!Y123="","",①基本情報入力シート!Y123)</f>
        <v/>
      </c>
      <c r="Q107" s="596" t="str">
        <f>IF(①基本情報入力シート!Z123="","",①基本情報入力シート!Z123)</f>
        <v/>
      </c>
      <c r="R107" s="623" t="str">
        <f>IF(①基本情報入力シート!AA123="","",①基本情報入力シート!AA123)</f>
        <v/>
      </c>
      <c r="S107" s="624"/>
      <c r="T107" s="625"/>
      <c r="U107" s="626" t="str">
        <f>IF(P107="","",VLOOKUP(P107,【参考】数式用!$A$5:$I$38,MATCH(T107,【参考】数式用!$H$4:$I$4,0)+7,0))</f>
        <v/>
      </c>
      <c r="V107" s="834"/>
      <c r="W107" s="234" t="s">
        <v>199</v>
      </c>
      <c r="X107" s="627"/>
      <c r="Y107" s="231" t="s">
        <v>200</v>
      </c>
      <c r="Z107" s="627"/>
      <c r="AA107" s="383" t="s">
        <v>201</v>
      </c>
      <c r="AB107" s="627"/>
      <c r="AC107" s="231" t="s">
        <v>200</v>
      </c>
      <c r="AD107" s="627"/>
      <c r="AE107" s="231" t="s">
        <v>202</v>
      </c>
      <c r="AF107" s="603" t="s">
        <v>203</v>
      </c>
      <c r="AG107" s="604" t="str">
        <f t="shared" si="12"/>
        <v/>
      </c>
      <c r="AH107" s="605" t="s">
        <v>204</v>
      </c>
      <c r="AI107" s="606" t="str">
        <f t="shared" si="11"/>
        <v/>
      </c>
      <c r="AJ107" s="189"/>
      <c r="AK107" s="628" t="str">
        <f t="shared" si="13"/>
        <v>○</v>
      </c>
      <c r="AL107" s="629" t="str">
        <f t="shared" si="14"/>
        <v/>
      </c>
      <c r="AM107" s="630"/>
      <c r="AN107" s="630"/>
      <c r="AO107" s="630"/>
      <c r="AP107" s="630"/>
      <c r="AQ107" s="630"/>
      <c r="AR107" s="630"/>
      <c r="AS107" s="630"/>
      <c r="AT107" s="630"/>
      <c r="AU107" s="631"/>
    </row>
    <row r="108" spans="1:47" ht="33" customHeight="1" thickBot="1">
      <c r="A108" s="589">
        <f t="shared" si="5"/>
        <v>97</v>
      </c>
      <c r="B108" s="590" t="str">
        <f>IF(①基本情報入力シート!C124="","",①基本情報入力シート!C124)</f>
        <v/>
      </c>
      <c r="C108" s="591" t="str">
        <f>IF(①基本情報入力シート!D124="","",①基本情報入力シート!D124)</f>
        <v/>
      </c>
      <c r="D108" s="592" t="str">
        <f>IF(①基本情報入力シート!E124="","",①基本情報入力シート!E124)</f>
        <v/>
      </c>
      <c r="E108" s="592" t="str">
        <f>IF(①基本情報入力シート!F124="","",①基本情報入力シート!F124)</f>
        <v/>
      </c>
      <c r="F108" s="592" t="str">
        <f>IF(①基本情報入力シート!G124="","",①基本情報入力シート!G124)</f>
        <v/>
      </c>
      <c r="G108" s="592" t="str">
        <f>IF(①基本情報入力シート!H124="","",①基本情報入力シート!H124)</f>
        <v/>
      </c>
      <c r="H108" s="592" t="str">
        <f>IF(①基本情報入力シート!I124="","",①基本情報入力シート!I124)</f>
        <v/>
      </c>
      <c r="I108" s="592" t="str">
        <f>IF(①基本情報入力シート!J124="","",①基本情報入力シート!J124)</f>
        <v/>
      </c>
      <c r="J108" s="592" t="str">
        <f>IF(①基本情報入力シート!K124="","",①基本情報入力シート!K124)</f>
        <v/>
      </c>
      <c r="K108" s="593" t="str">
        <f>IF(①基本情報入力シート!L124="","",①基本情報入力シート!L124)</f>
        <v/>
      </c>
      <c r="L108" s="594" t="str">
        <f>IF(①基本情報入力シート!M124="","",①基本情報入力シート!M124)</f>
        <v/>
      </c>
      <c r="M108" s="594" t="str">
        <f>IF(①基本情報入力シート!R124="","",①基本情報入力シート!R124)</f>
        <v/>
      </c>
      <c r="N108" s="594" t="str">
        <f>IF(①基本情報入力シート!W124="","",①基本情報入力シート!W124)</f>
        <v/>
      </c>
      <c r="O108" s="589" t="str">
        <f>IF(①基本情報入力シート!X124="","",①基本情報入力シート!X124)</f>
        <v/>
      </c>
      <c r="P108" s="595" t="str">
        <f>IF(①基本情報入力シート!Y124="","",①基本情報入力シート!Y124)</f>
        <v/>
      </c>
      <c r="Q108" s="596" t="str">
        <f>IF(①基本情報入力シート!Z124="","",①基本情報入力シート!Z124)</f>
        <v/>
      </c>
      <c r="R108" s="623" t="str">
        <f>IF(①基本情報入力シート!AA124="","",①基本情報入力シート!AA124)</f>
        <v/>
      </c>
      <c r="S108" s="624"/>
      <c r="T108" s="625"/>
      <c r="U108" s="626" t="str">
        <f>IF(P108="","",VLOOKUP(P108,【参考】数式用!$A$5:$I$38,MATCH(T108,【参考】数式用!$H$4:$I$4,0)+7,0))</f>
        <v/>
      </c>
      <c r="V108" s="834"/>
      <c r="W108" s="234" t="s">
        <v>199</v>
      </c>
      <c r="X108" s="627"/>
      <c r="Y108" s="231" t="s">
        <v>200</v>
      </c>
      <c r="Z108" s="627"/>
      <c r="AA108" s="383" t="s">
        <v>201</v>
      </c>
      <c r="AB108" s="627"/>
      <c r="AC108" s="231" t="s">
        <v>200</v>
      </c>
      <c r="AD108" s="627"/>
      <c r="AE108" s="231" t="s">
        <v>202</v>
      </c>
      <c r="AF108" s="603" t="s">
        <v>203</v>
      </c>
      <c r="AG108" s="604" t="str">
        <f t="shared" si="12"/>
        <v/>
      </c>
      <c r="AH108" s="605" t="s">
        <v>204</v>
      </c>
      <c r="AI108" s="606" t="str">
        <f t="shared" si="11"/>
        <v/>
      </c>
      <c r="AJ108" s="189"/>
      <c r="AK108" s="628" t="str">
        <f t="shared" si="13"/>
        <v>○</v>
      </c>
      <c r="AL108" s="629" t="str">
        <f t="shared" si="14"/>
        <v/>
      </c>
      <c r="AM108" s="630"/>
      <c r="AN108" s="630"/>
      <c r="AO108" s="630"/>
      <c r="AP108" s="630"/>
      <c r="AQ108" s="630"/>
      <c r="AR108" s="630"/>
      <c r="AS108" s="630"/>
      <c r="AT108" s="630"/>
      <c r="AU108" s="631"/>
    </row>
    <row r="109" spans="1:47" ht="33" customHeight="1" thickBot="1">
      <c r="A109" s="589">
        <f t="shared" si="5"/>
        <v>98</v>
      </c>
      <c r="B109" s="590" t="str">
        <f>IF(①基本情報入力シート!C125="","",①基本情報入力シート!C125)</f>
        <v/>
      </c>
      <c r="C109" s="591" t="str">
        <f>IF(①基本情報入力シート!D125="","",①基本情報入力シート!D125)</f>
        <v/>
      </c>
      <c r="D109" s="592" t="str">
        <f>IF(①基本情報入力シート!E125="","",①基本情報入力シート!E125)</f>
        <v/>
      </c>
      <c r="E109" s="592" t="str">
        <f>IF(①基本情報入力シート!F125="","",①基本情報入力シート!F125)</f>
        <v/>
      </c>
      <c r="F109" s="592" t="str">
        <f>IF(①基本情報入力シート!G125="","",①基本情報入力シート!G125)</f>
        <v/>
      </c>
      <c r="G109" s="592" t="str">
        <f>IF(①基本情報入力シート!H125="","",①基本情報入力シート!H125)</f>
        <v/>
      </c>
      <c r="H109" s="592" t="str">
        <f>IF(①基本情報入力シート!I125="","",①基本情報入力シート!I125)</f>
        <v/>
      </c>
      <c r="I109" s="592" t="str">
        <f>IF(①基本情報入力シート!J125="","",①基本情報入力シート!J125)</f>
        <v/>
      </c>
      <c r="J109" s="592" t="str">
        <f>IF(①基本情報入力シート!K125="","",①基本情報入力シート!K125)</f>
        <v/>
      </c>
      <c r="K109" s="593" t="str">
        <f>IF(①基本情報入力シート!L125="","",①基本情報入力シート!L125)</f>
        <v/>
      </c>
      <c r="L109" s="594" t="str">
        <f>IF(①基本情報入力シート!M125="","",①基本情報入力シート!M125)</f>
        <v/>
      </c>
      <c r="M109" s="594" t="str">
        <f>IF(①基本情報入力シート!R125="","",①基本情報入力シート!R125)</f>
        <v/>
      </c>
      <c r="N109" s="594" t="str">
        <f>IF(①基本情報入力シート!W125="","",①基本情報入力シート!W125)</f>
        <v/>
      </c>
      <c r="O109" s="589" t="str">
        <f>IF(①基本情報入力シート!X125="","",①基本情報入力シート!X125)</f>
        <v/>
      </c>
      <c r="P109" s="595" t="str">
        <f>IF(①基本情報入力シート!Y125="","",①基本情報入力シート!Y125)</f>
        <v/>
      </c>
      <c r="Q109" s="596" t="str">
        <f>IF(①基本情報入力シート!Z125="","",①基本情報入力シート!Z125)</f>
        <v/>
      </c>
      <c r="R109" s="623" t="str">
        <f>IF(①基本情報入力シート!AA125="","",①基本情報入力シート!AA125)</f>
        <v/>
      </c>
      <c r="S109" s="624"/>
      <c r="T109" s="625"/>
      <c r="U109" s="626" t="str">
        <f>IF(P109="","",VLOOKUP(P109,【参考】数式用!$A$5:$I$38,MATCH(T109,【参考】数式用!$H$4:$I$4,0)+7,0))</f>
        <v/>
      </c>
      <c r="V109" s="834"/>
      <c r="W109" s="234" t="s">
        <v>199</v>
      </c>
      <c r="X109" s="627"/>
      <c r="Y109" s="231" t="s">
        <v>200</v>
      </c>
      <c r="Z109" s="627"/>
      <c r="AA109" s="383" t="s">
        <v>201</v>
      </c>
      <c r="AB109" s="627"/>
      <c r="AC109" s="231" t="s">
        <v>200</v>
      </c>
      <c r="AD109" s="627"/>
      <c r="AE109" s="231" t="s">
        <v>202</v>
      </c>
      <c r="AF109" s="603" t="s">
        <v>203</v>
      </c>
      <c r="AG109" s="604" t="str">
        <f t="shared" si="12"/>
        <v/>
      </c>
      <c r="AH109" s="605" t="s">
        <v>204</v>
      </c>
      <c r="AI109" s="606" t="str">
        <f t="shared" si="11"/>
        <v/>
      </c>
      <c r="AJ109" s="189"/>
      <c r="AK109" s="628" t="str">
        <f t="shared" si="13"/>
        <v>○</v>
      </c>
      <c r="AL109" s="629" t="str">
        <f t="shared" si="14"/>
        <v/>
      </c>
      <c r="AM109" s="630"/>
      <c r="AN109" s="630"/>
      <c r="AO109" s="630"/>
      <c r="AP109" s="630"/>
      <c r="AQ109" s="630"/>
      <c r="AR109" s="630"/>
      <c r="AS109" s="630"/>
      <c r="AT109" s="630"/>
      <c r="AU109" s="631"/>
    </row>
    <row r="110" spans="1:47" ht="33" customHeight="1" thickBot="1">
      <c r="A110" s="589">
        <f t="shared" si="5"/>
        <v>99</v>
      </c>
      <c r="B110" s="590" t="str">
        <f>IF(①基本情報入力シート!C126="","",①基本情報入力シート!C126)</f>
        <v/>
      </c>
      <c r="C110" s="591" t="str">
        <f>IF(①基本情報入力シート!D126="","",①基本情報入力シート!D126)</f>
        <v/>
      </c>
      <c r="D110" s="592" t="str">
        <f>IF(①基本情報入力シート!E126="","",①基本情報入力シート!E126)</f>
        <v/>
      </c>
      <c r="E110" s="592" t="str">
        <f>IF(①基本情報入力シート!F126="","",①基本情報入力シート!F126)</f>
        <v/>
      </c>
      <c r="F110" s="592" t="str">
        <f>IF(①基本情報入力シート!G126="","",①基本情報入力シート!G126)</f>
        <v/>
      </c>
      <c r="G110" s="592" t="str">
        <f>IF(①基本情報入力シート!H126="","",①基本情報入力シート!H126)</f>
        <v/>
      </c>
      <c r="H110" s="592" t="str">
        <f>IF(①基本情報入力シート!I126="","",①基本情報入力シート!I126)</f>
        <v/>
      </c>
      <c r="I110" s="592" t="str">
        <f>IF(①基本情報入力シート!J126="","",①基本情報入力シート!J126)</f>
        <v/>
      </c>
      <c r="J110" s="592" t="str">
        <f>IF(①基本情報入力シート!K126="","",①基本情報入力シート!K126)</f>
        <v/>
      </c>
      <c r="K110" s="593" t="str">
        <f>IF(①基本情報入力シート!L126="","",①基本情報入力シート!L126)</f>
        <v/>
      </c>
      <c r="L110" s="594" t="str">
        <f>IF(①基本情報入力シート!M126="","",①基本情報入力シート!M126)</f>
        <v/>
      </c>
      <c r="M110" s="594" t="str">
        <f>IF(①基本情報入力シート!R126="","",①基本情報入力シート!R126)</f>
        <v/>
      </c>
      <c r="N110" s="594" t="str">
        <f>IF(①基本情報入力シート!W126="","",①基本情報入力シート!W126)</f>
        <v/>
      </c>
      <c r="O110" s="589" t="str">
        <f>IF(①基本情報入力シート!X126="","",①基本情報入力シート!X126)</f>
        <v/>
      </c>
      <c r="P110" s="595" t="str">
        <f>IF(①基本情報入力シート!Y126="","",①基本情報入力シート!Y126)</f>
        <v/>
      </c>
      <c r="Q110" s="596" t="str">
        <f>IF(①基本情報入力シート!Z126="","",①基本情報入力シート!Z126)</f>
        <v/>
      </c>
      <c r="R110" s="623" t="str">
        <f>IF(①基本情報入力シート!AA126="","",①基本情報入力シート!AA126)</f>
        <v/>
      </c>
      <c r="S110" s="624"/>
      <c r="T110" s="625"/>
      <c r="U110" s="626" t="str">
        <f>IF(P110="","",VLOOKUP(P110,【参考】数式用!$A$5:$I$38,MATCH(T110,【参考】数式用!$H$4:$I$4,0)+7,0))</f>
        <v/>
      </c>
      <c r="V110" s="834"/>
      <c r="W110" s="234" t="s">
        <v>199</v>
      </c>
      <c r="X110" s="627"/>
      <c r="Y110" s="231" t="s">
        <v>200</v>
      </c>
      <c r="Z110" s="627"/>
      <c r="AA110" s="383" t="s">
        <v>201</v>
      </c>
      <c r="AB110" s="627"/>
      <c r="AC110" s="231" t="s">
        <v>200</v>
      </c>
      <c r="AD110" s="627"/>
      <c r="AE110" s="231" t="s">
        <v>202</v>
      </c>
      <c r="AF110" s="603" t="s">
        <v>203</v>
      </c>
      <c r="AG110" s="604" t="str">
        <f t="shared" si="12"/>
        <v/>
      </c>
      <c r="AH110" s="605" t="s">
        <v>204</v>
      </c>
      <c r="AI110" s="606" t="str">
        <f t="shared" si="11"/>
        <v/>
      </c>
      <c r="AJ110" s="189"/>
      <c r="AK110" s="628" t="str">
        <f t="shared" si="13"/>
        <v>○</v>
      </c>
      <c r="AL110" s="629" t="str">
        <f t="shared" si="14"/>
        <v/>
      </c>
      <c r="AM110" s="630"/>
      <c r="AN110" s="630"/>
      <c r="AO110" s="630"/>
      <c r="AP110" s="630"/>
      <c r="AQ110" s="630"/>
      <c r="AR110" s="630"/>
      <c r="AS110" s="630"/>
      <c r="AT110" s="630"/>
      <c r="AU110" s="631"/>
    </row>
    <row r="111" spans="1:47" ht="33" customHeight="1" thickBot="1">
      <c r="A111" s="589">
        <f t="shared" si="5"/>
        <v>100</v>
      </c>
      <c r="B111" s="590" t="str">
        <f>IF(①基本情報入力シート!C127="","",①基本情報入力シート!C127)</f>
        <v/>
      </c>
      <c r="C111" s="591" t="str">
        <f>IF(①基本情報入力シート!D127="","",①基本情報入力シート!D127)</f>
        <v/>
      </c>
      <c r="D111" s="592" t="str">
        <f>IF(①基本情報入力シート!E127="","",①基本情報入力シート!E127)</f>
        <v/>
      </c>
      <c r="E111" s="592" t="str">
        <f>IF(①基本情報入力シート!F127="","",①基本情報入力シート!F127)</f>
        <v/>
      </c>
      <c r="F111" s="592" t="str">
        <f>IF(①基本情報入力シート!G127="","",①基本情報入力シート!G127)</f>
        <v/>
      </c>
      <c r="G111" s="592" t="str">
        <f>IF(①基本情報入力シート!H127="","",①基本情報入力シート!H127)</f>
        <v/>
      </c>
      <c r="H111" s="592" t="str">
        <f>IF(①基本情報入力シート!I127="","",①基本情報入力シート!I127)</f>
        <v/>
      </c>
      <c r="I111" s="592" t="str">
        <f>IF(①基本情報入力シート!J127="","",①基本情報入力シート!J127)</f>
        <v/>
      </c>
      <c r="J111" s="592" t="str">
        <f>IF(①基本情報入力シート!K127="","",①基本情報入力シート!K127)</f>
        <v/>
      </c>
      <c r="K111" s="593" t="str">
        <f>IF(①基本情報入力シート!L127="","",①基本情報入力シート!L127)</f>
        <v/>
      </c>
      <c r="L111" s="594" t="str">
        <f>IF(①基本情報入力シート!M127="","",①基本情報入力シート!M127)</f>
        <v/>
      </c>
      <c r="M111" s="594" t="str">
        <f>IF(①基本情報入力シート!R127="","",①基本情報入力シート!R127)</f>
        <v/>
      </c>
      <c r="N111" s="594" t="str">
        <f>IF(①基本情報入力シート!W127="","",①基本情報入力シート!W127)</f>
        <v/>
      </c>
      <c r="O111" s="589" t="str">
        <f>IF(①基本情報入力シート!X127="","",①基本情報入力シート!X127)</f>
        <v/>
      </c>
      <c r="P111" s="595" t="str">
        <f>IF(①基本情報入力シート!Y127="","",①基本情報入力シート!Y127)</f>
        <v/>
      </c>
      <c r="Q111" s="596" t="str">
        <f>IF(①基本情報入力シート!Z127="","",①基本情報入力シート!Z127)</f>
        <v/>
      </c>
      <c r="R111" s="623" t="str">
        <f>IF(①基本情報入力シート!AA127="","",①基本情報入力シート!AA127)</f>
        <v/>
      </c>
      <c r="S111" s="624"/>
      <c r="T111" s="632"/>
      <c r="U111" s="626" t="str">
        <f>IF(P111="","",VLOOKUP(P111,【参考】数式用!$A$5:$I$38,MATCH(T111,【参考】数式用!$H$4:$I$4,0)+7,0))</f>
        <v/>
      </c>
      <c r="V111" s="835"/>
      <c r="W111" s="633" t="s">
        <v>199</v>
      </c>
      <c r="X111" s="634"/>
      <c r="Y111" s="635" t="s">
        <v>200</v>
      </c>
      <c r="Z111" s="634"/>
      <c r="AA111" s="636" t="s">
        <v>201</v>
      </c>
      <c r="AB111" s="634"/>
      <c r="AC111" s="635" t="s">
        <v>200</v>
      </c>
      <c r="AD111" s="634"/>
      <c r="AE111" s="635" t="s">
        <v>202</v>
      </c>
      <c r="AF111" s="637" t="s">
        <v>203</v>
      </c>
      <c r="AG111" s="638" t="str">
        <f t="shared" si="12"/>
        <v/>
      </c>
      <c r="AH111" s="639" t="s">
        <v>204</v>
      </c>
      <c r="AI111" s="640" t="str">
        <f t="shared" si="11"/>
        <v/>
      </c>
      <c r="AJ111" s="189"/>
      <c r="AK111" s="628" t="str">
        <f t="shared" si="13"/>
        <v>○</v>
      </c>
      <c r="AL111" s="629" t="str">
        <f t="shared" si="14"/>
        <v/>
      </c>
      <c r="AM111" s="630"/>
      <c r="AN111" s="630"/>
      <c r="AO111" s="630"/>
      <c r="AP111" s="630"/>
      <c r="AQ111" s="630"/>
      <c r="AR111" s="630"/>
      <c r="AS111" s="630"/>
      <c r="AT111" s="630"/>
      <c r="AU111" s="63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8"/>
  <dataValidations count="4">
    <dataValidation imeMode="hiragana" allowBlank="1" showInputMessage="1" showErrorMessage="1" sqref="AI114"/>
    <dataValidation imeMode="halfAlpha" allowBlank="1" showInputMessage="1" showErrorMessage="1" sqref="AB12:AB111 B12:R111 X12:X111 AD12:AD111 Z12:Z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OFFSET(【参考】数式用!$A$4,MATCH(P19,【参考】数式用!$A$5:$A$38,0),9,1,4)</xm:f>
          </x14:formula1>
          <xm:sqref>V19:V111</xm:sqref>
        </x14:dataValidation>
        <x14:dataValidation type="list" allowBlank="1" showInputMessage="1" showErrorMessage="1">
          <x14:formula1>
            <xm:f>OFFSET('P:\440300 高齢者いきいき課\08事業者指定担当\01 共通\15 処遇改善加算\02 計画書\R4年度\[（案）1　令和4年度計画書（記入例）.xlsx]数式用'!#REF!,MATCH(P12,'P:\440300 高齢者いきいき課\08事業者指定担当\01 共通\15 処遇改善加算\02 計画書\R4年度\[（案）1　令和4年度計画書（記入例）.xlsx]数式用'!#REF!,0),9,1,4)</xm:f>
          </x14:formula1>
          <xm:sqref>V12:V18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20" zoomScaleNormal="120" zoomScaleSheetLayoutView="120" workbookViewId="0">
      <selection activeCell="AN69" sqref="AN69"/>
    </sheetView>
  </sheetViews>
  <sheetFormatPr defaultColWidth="9" defaultRowHeight="13.5"/>
  <cols>
    <col min="1" max="1" width="2.5" style="53" customWidth="1"/>
    <col min="2" max="6" width="2.75" style="53" customWidth="1"/>
    <col min="7" max="32" width="2.5" style="53" customWidth="1"/>
    <col min="33" max="33" width="4.5" style="53" customWidth="1"/>
    <col min="34"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88" t="s">
        <v>205</v>
      </c>
      <c r="B1" s="189"/>
      <c r="C1" s="189"/>
      <c r="D1" s="189"/>
      <c r="E1" s="189"/>
      <c r="F1" s="189"/>
      <c r="G1" s="189"/>
      <c r="H1" s="189"/>
      <c r="I1" s="189"/>
      <c r="J1" s="189"/>
      <c r="K1" s="189"/>
      <c r="L1" s="189"/>
      <c r="M1" s="189"/>
      <c r="N1" s="189"/>
      <c r="O1" s="189"/>
      <c r="P1" s="189"/>
      <c r="Q1" s="189"/>
      <c r="R1" s="189"/>
      <c r="S1" s="189"/>
      <c r="T1" s="189"/>
      <c r="U1" s="189"/>
      <c r="V1" s="189"/>
      <c r="W1" s="189"/>
      <c r="X1" s="189"/>
      <c r="Y1" s="1186" t="s">
        <v>114</v>
      </c>
      <c r="Z1" s="1186"/>
      <c r="AA1" s="1186"/>
      <c r="AB1" s="1186"/>
      <c r="AC1" s="1186" t="e">
        <f>IF(①基本情報入力シート!#REF!="","",①基本情報入力シート!#REF!)</f>
        <v>#REF!</v>
      </c>
      <c r="AD1" s="1186"/>
      <c r="AE1" s="1186"/>
      <c r="AF1" s="1186"/>
      <c r="AG1" s="1186"/>
      <c r="AH1" s="1186"/>
      <c r="AI1" s="1186"/>
      <c r="AJ1" s="1186"/>
    </row>
    <row r="2" spans="1:46" ht="14.25" customHeight="1">
      <c r="A2" s="189"/>
      <c r="B2" s="189"/>
      <c r="C2" s="189"/>
      <c r="D2" s="189"/>
      <c r="E2" s="189"/>
      <c r="F2" s="189"/>
      <c r="G2" s="189"/>
      <c r="H2" s="189"/>
      <c r="I2" s="189"/>
      <c r="J2" s="189"/>
      <c r="K2" s="189"/>
      <c r="L2" s="189"/>
      <c r="M2" s="189"/>
      <c r="N2" s="189"/>
      <c r="O2" s="189"/>
      <c r="P2" s="189"/>
      <c r="Q2" s="189"/>
      <c r="R2" s="189"/>
      <c r="S2" s="189"/>
      <c r="T2" s="189"/>
      <c r="U2" s="189"/>
      <c r="V2" s="189"/>
      <c r="W2" s="189"/>
      <c r="X2" s="189"/>
      <c r="Y2" s="190"/>
      <c r="Z2" s="190"/>
      <c r="AA2" s="190"/>
      <c r="AB2" s="190"/>
      <c r="AC2" s="190"/>
      <c r="AD2" s="190"/>
      <c r="AE2" s="190"/>
      <c r="AF2" s="190"/>
      <c r="AG2" s="190"/>
      <c r="AH2" s="190"/>
      <c r="AI2" s="190"/>
      <c r="AJ2" s="191"/>
    </row>
    <row r="3" spans="1:46" ht="6" customHeight="1">
      <c r="A3" s="188"/>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91"/>
    </row>
    <row r="4" spans="1:46" ht="16.5" customHeight="1">
      <c r="A4" s="189"/>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3" t="s">
        <v>75</v>
      </c>
      <c r="AD4" s="1364"/>
      <c r="AE4" s="1364"/>
      <c r="AF4" s="192" t="s">
        <v>20</v>
      </c>
      <c r="AG4" s="192"/>
      <c r="AH4" s="192"/>
      <c r="AI4" s="192"/>
      <c r="AJ4" s="194"/>
    </row>
    <row r="5" spans="1:46" ht="6" customHeight="1">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91"/>
    </row>
    <row r="6" spans="1:46" ht="15" customHeight="1">
      <c r="A6" s="195" t="s">
        <v>211</v>
      </c>
      <c r="B6" s="189"/>
      <c r="C6" s="189"/>
      <c r="D6" s="189"/>
      <c r="E6" s="189"/>
      <c r="F6" s="189"/>
      <c r="G6" s="189"/>
      <c r="H6" s="189"/>
      <c r="I6" s="189"/>
      <c r="J6" s="189"/>
      <c r="K6" s="189"/>
      <c r="L6" s="189"/>
      <c r="M6" s="189"/>
      <c r="N6" s="189"/>
      <c r="O6" s="189"/>
      <c r="P6" s="189"/>
      <c r="Q6" s="189"/>
      <c r="R6" s="190"/>
      <c r="S6" s="190"/>
      <c r="T6" s="190"/>
      <c r="U6" s="190"/>
      <c r="V6" s="190"/>
      <c r="W6" s="190"/>
      <c r="X6" s="190"/>
      <c r="Y6" s="190"/>
      <c r="Z6" s="190"/>
      <c r="AA6" s="196"/>
      <c r="AB6" s="196"/>
      <c r="AC6" s="197"/>
      <c r="AD6" s="197"/>
      <c r="AE6" s="197"/>
      <c r="AF6" s="197"/>
      <c r="AG6" s="197"/>
      <c r="AH6" s="197"/>
      <c r="AI6" s="197"/>
      <c r="AJ6" s="198"/>
    </row>
    <row r="7" spans="1:46" ht="6" customHeight="1">
      <c r="A7" s="189"/>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91"/>
    </row>
    <row r="8" spans="1:46" s="56" customFormat="1" ht="12">
      <c r="A8" s="1179" t="s">
        <v>167</v>
      </c>
      <c r="B8" s="1180"/>
      <c r="C8" s="1180"/>
      <c r="D8" s="1180"/>
      <c r="E8" s="1180"/>
      <c r="F8" s="1181"/>
      <c r="G8" s="1182" t="str">
        <f>IF(①基本情報入力シート!M10="","",①基本情報入力シート!M10)</f>
        <v>○○ケアサービス</v>
      </c>
      <c r="H8" s="1182"/>
      <c r="I8" s="1182"/>
      <c r="J8" s="1182"/>
      <c r="K8" s="1182"/>
      <c r="L8" s="1182"/>
      <c r="M8" s="1182"/>
      <c r="N8" s="1182"/>
      <c r="O8" s="1182"/>
      <c r="P8" s="1182"/>
      <c r="Q8" s="1182"/>
      <c r="R8" s="1182"/>
      <c r="S8" s="1182"/>
      <c r="T8" s="1182"/>
      <c r="U8" s="1182"/>
      <c r="V8" s="1182"/>
      <c r="W8" s="1182"/>
      <c r="X8" s="1182"/>
      <c r="Y8" s="1182"/>
      <c r="Z8" s="1182"/>
      <c r="AA8" s="1182"/>
      <c r="AB8" s="1182"/>
      <c r="AC8" s="1182"/>
      <c r="AD8" s="1182"/>
      <c r="AE8" s="1182"/>
      <c r="AF8" s="1182"/>
      <c r="AG8" s="1182"/>
      <c r="AH8" s="1182"/>
      <c r="AI8" s="1182"/>
      <c r="AJ8" s="1183"/>
    </row>
    <row r="9" spans="1:46" s="56" customFormat="1" ht="25.5" customHeight="1">
      <c r="A9" s="1208" t="s">
        <v>166</v>
      </c>
      <c r="B9" s="1209"/>
      <c r="C9" s="1209"/>
      <c r="D9" s="1209"/>
      <c r="E9" s="1209"/>
      <c r="F9" s="1210"/>
      <c r="G9" s="1184" t="str">
        <f>IF(①基本情報入力シート!M11="","",①基本情報入力シート!M11)</f>
        <v>○○ケアサービス</v>
      </c>
      <c r="H9" s="1184"/>
      <c r="I9" s="1184"/>
      <c r="J9" s="1184"/>
      <c r="K9" s="1184"/>
      <c r="L9" s="1184"/>
      <c r="M9" s="1184"/>
      <c r="N9" s="1184"/>
      <c r="O9" s="1184"/>
      <c r="P9" s="1184"/>
      <c r="Q9" s="1184"/>
      <c r="R9" s="1184"/>
      <c r="S9" s="1184"/>
      <c r="T9" s="1184"/>
      <c r="U9" s="1184"/>
      <c r="V9" s="1184"/>
      <c r="W9" s="1184"/>
      <c r="X9" s="1184"/>
      <c r="Y9" s="1184"/>
      <c r="Z9" s="1184"/>
      <c r="AA9" s="1184"/>
      <c r="AB9" s="1184"/>
      <c r="AC9" s="1184"/>
      <c r="AD9" s="1184"/>
      <c r="AE9" s="1184"/>
      <c r="AF9" s="1184"/>
      <c r="AG9" s="1184"/>
      <c r="AH9" s="1184"/>
      <c r="AI9" s="1184"/>
      <c r="AJ9" s="1185"/>
    </row>
    <row r="10" spans="1:46" s="56" customFormat="1" ht="12.75" customHeight="1">
      <c r="A10" s="1198" t="s">
        <v>170</v>
      </c>
      <c r="B10" s="1199"/>
      <c r="C10" s="1199"/>
      <c r="D10" s="1199"/>
      <c r="E10" s="1199"/>
      <c r="F10" s="1200"/>
      <c r="G10" s="199" t="s">
        <v>8</v>
      </c>
      <c r="H10" s="1366" t="str">
        <f>IF(①基本情報入力シート!AC12="","",①基本情報入力シート!AC12)</f>
        <v>100－1234</v>
      </c>
      <c r="I10" s="1366"/>
      <c r="J10" s="1366"/>
      <c r="K10" s="1366"/>
      <c r="L10" s="1366"/>
      <c r="M10" s="200"/>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2"/>
    </row>
    <row r="11" spans="1:46" s="56" customFormat="1" ht="16.5" customHeight="1">
      <c r="A11" s="1201"/>
      <c r="B11" s="1202"/>
      <c r="C11" s="1202"/>
      <c r="D11" s="1202"/>
      <c r="E11" s="1202"/>
      <c r="F11" s="1203"/>
      <c r="G11" s="1194" t="str">
        <f>IF(①基本情報入力シート!M13="","",①基本情報入力シート!M13)</f>
        <v>千代田区霞が関１－２－２</v>
      </c>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6"/>
    </row>
    <row r="12" spans="1:46" s="56" customFormat="1" ht="16.5" customHeight="1">
      <c r="A12" s="1201"/>
      <c r="B12" s="1202"/>
      <c r="C12" s="1202"/>
      <c r="D12" s="1202"/>
      <c r="E12" s="1202"/>
      <c r="F12" s="1203"/>
      <c r="G12" s="1197" t="str">
        <f>IF(①基本情報入力シート!M14="","",①基本情報入力シート!M14)</f>
        <v>○○ビル18Ｆ</v>
      </c>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2"/>
      <c r="AI12" s="1192"/>
      <c r="AJ12" s="1193"/>
    </row>
    <row r="13" spans="1:46" s="56" customFormat="1" ht="12">
      <c r="A13" s="1204" t="s">
        <v>167</v>
      </c>
      <c r="B13" s="1205"/>
      <c r="C13" s="1205"/>
      <c r="D13" s="1205"/>
      <c r="E13" s="1205"/>
      <c r="F13" s="1206"/>
      <c r="G13" s="1190" t="str">
        <f>IF(①基本情報入力シート!M17="","",①基本情報入力シート!M17)</f>
        <v>コウロウ　タロウ</v>
      </c>
      <c r="H13" s="1190"/>
      <c r="I13" s="1190"/>
      <c r="J13" s="1190"/>
      <c r="K13" s="1190"/>
      <c r="L13" s="1190"/>
      <c r="M13" s="1190"/>
      <c r="N13" s="1190"/>
      <c r="O13" s="1190"/>
      <c r="P13" s="1190"/>
      <c r="Q13" s="1190"/>
      <c r="R13" s="1190"/>
      <c r="S13" s="1190"/>
      <c r="T13" s="1190"/>
      <c r="U13" s="1190"/>
      <c r="V13" s="1190"/>
      <c r="W13" s="1190"/>
      <c r="X13" s="1190"/>
      <c r="Y13" s="1190"/>
      <c r="Z13" s="1190"/>
      <c r="AA13" s="1190"/>
      <c r="AB13" s="1190"/>
      <c r="AC13" s="1190"/>
      <c r="AD13" s="1190"/>
      <c r="AE13" s="1190"/>
      <c r="AF13" s="1190"/>
      <c r="AG13" s="1190"/>
      <c r="AH13" s="1190"/>
      <c r="AI13" s="1190"/>
      <c r="AJ13" s="1191"/>
    </row>
    <row r="14" spans="1:46" s="56" customFormat="1" ht="25.5" customHeight="1">
      <c r="A14" s="1201" t="s">
        <v>165</v>
      </c>
      <c r="B14" s="1202"/>
      <c r="C14" s="1202"/>
      <c r="D14" s="1202"/>
      <c r="E14" s="1202"/>
      <c r="F14" s="1203"/>
      <c r="G14" s="1192" t="str">
        <f>IF(①基本情報入力シート!M18="","",①基本情報入力シート!M18)</f>
        <v>厚労　太郎</v>
      </c>
      <c r="H14" s="1192"/>
      <c r="I14" s="1192"/>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c r="AJ14" s="1193"/>
    </row>
    <row r="15" spans="1:46" s="56" customFormat="1" ht="15" customHeight="1">
      <c r="A15" s="1187" t="s">
        <v>169</v>
      </c>
      <c r="B15" s="1187"/>
      <c r="C15" s="1187"/>
      <c r="D15" s="1187"/>
      <c r="E15" s="1187"/>
      <c r="F15" s="1187"/>
      <c r="G15" s="1207" t="s">
        <v>0</v>
      </c>
      <c r="H15" s="1186"/>
      <c r="I15" s="1186"/>
      <c r="J15" s="1186"/>
      <c r="K15" s="1188" t="str">
        <f>IF(①基本情報入力シート!M19="","",①基本情報入力シート!M19)</f>
        <v>03-3571-0000</v>
      </c>
      <c r="L15" s="1188"/>
      <c r="M15" s="1188"/>
      <c r="N15" s="1188"/>
      <c r="O15" s="1188"/>
      <c r="P15" s="1186" t="s">
        <v>1</v>
      </c>
      <c r="Q15" s="1186"/>
      <c r="R15" s="1186"/>
      <c r="S15" s="1186"/>
      <c r="T15" s="1188" t="str">
        <f>IF(①基本情報入力シート!M20="","",①基本情報入力シート!M20)</f>
        <v>03-3571-9999</v>
      </c>
      <c r="U15" s="1188"/>
      <c r="V15" s="1188"/>
      <c r="W15" s="1188"/>
      <c r="X15" s="1188"/>
      <c r="Y15" s="1186" t="s">
        <v>168</v>
      </c>
      <c r="Z15" s="1186"/>
      <c r="AA15" s="1186"/>
      <c r="AB15" s="1186"/>
      <c r="AC15" s="1189" t="str">
        <f>IF(①基本情報入力シート!M21="","",①基本情報入力シート!M21)</f>
        <v>aaa@aaa.aa.jp</v>
      </c>
      <c r="AD15" s="1189"/>
      <c r="AE15" s="1189"/>
      <c r="AF15" s="1189"/>
      <c r="AG15" s="1189"/>
      <c r="AH15" s="1189"/>
      <c r="AI15" s="1189"/>
      <c r="AJ15" s="1189"/>
      <c r="AK15" s="57"/>
      <c r="AT15" s="58"/>
    </row>
    <row r="16" spans="1:46" s="56" customFormat="1" ht="12.75" thickBo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4"/>
      <c r="AK16" s="57"/>
      <c r="AT16" s="58"/>
    </row>
    <row r="17" spans="1:46" s="56" customFormat="1" ht="3.75" customHeight="1">
      <c r="A17" s="205"/>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7"/>
      <c r="AK17" s="57"/>
      <c r="AT17" s="58"/>
    </row>
    <row r="18" spans="1:46" s="56" customFormat="1" ht="18" customHeight="1">
      <c r="A18" s="208" t="s">
        <v>342</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9"/>
      <c r="AK18" s="57"/>
      <c r="AT18" s="58"/>
    </row>
    <row r="19" spans="1:46" ht="18" customHeight="1">
      <c r="A19" s="210"/>
      <c r="B19" s="211"/>
      <c r="C19" s="212"/>
      <c r="D19" s="213" t="s">
        <v>210</v>
      </c>
      <c r="E19" s="214"/>
      <c r="F19" s="214"/>
      <c r="G19" s="214"/>
      <c r="H19" s="214"/>
      <c r="I19" s="214"/>
      <c r="J19" s="214"/>
      <c r="K19" s="214"/>
      <c r="L19" s="214"/>
      <c r="M19" s="215"/>
      <c r="N19" s="216"/>
      <c r="O19" s="216"/>
      <c r="P19" s="217"/>
      <c r="Q19" s="196"/>
      <c r="R19" s="189"/>
      <c r="S19" s="189"/>
      <c r="T19" s="218"/>
      <c r="U19" s="219" t="s">
        <v>132</v>
      </c>
      <c r="V19" s="220"/>
      <c r="W19" s="220"/>
      <c r="X19" s="220"/>
      <c r="Y19" s="220"/>
      <c r="Z19" s="220"/>
      <c r="AA19" s="220"/>
      <c r="AB19" s="220"/>
      <c r="AC19" s="221"/>
      <c r="AD19" s="220"/>
      <c r="AE19" s="220"/>
      <c r="AF19" s="220"/>
      <c r="AG19" s="222"/>
      <c r="AH19" s="196"/>
      <c r="AI19" s="196"/>
      <c r="AJ19" s="223"/>
      <c r="AK19" s="57"/>
      <c r="AT19" s="59"/>
    </row>
    <row r="20" spans="1:46" ht="3.75" customHeight="1" thickBot="1">
      <c r="A20" s="224"/>
      <c r="B20" s="225"/>
      <c r="C20" s="225"/>
      <c r="D20" s="225"/>
      <c r="E20" s="225"/>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6"/>
      <c r="AK20" s="54"/>
      <c r="AT20" s="59"/>
    </row>
    <row r="21" spans="1:46" ht="13.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91"/>
      <c r="AK21" s="54"/>
      <c r="AT21" s="59"/>
    </row>
    <row r="22" spans="1:46" ht="15" customHeight="1">
      <c r="A22" s="227" t="s">
        <v>212</v>
      </c>
      <c r="B22" s="189"/>
      <c r="C22" s="228"/>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191"/>
      <c r="AK22" s="54"/>
      <c r="AT22" s="59"/>
    </row>
    <row r="23" spans="1:46" ht="50.25" customHeight="1">
      <c r="A23" s="229"/>
      <c r="B23" s="1393" t="s">
        <v>490</v>
      </c>
      <c r="C23" s="1394"/>
      <c r="D23" s="1394"/>
      <c r="E23" s="1394"/>
      <c r="F23" s="1394"/>
      <c r="G23" s="1394"/>
      <c r="H23" s="1394"/>
      <c r="I23" s="1394"/>
      <c r="J23" s="1394"/>
      <c r="K23" s="1394"/>
      <c r="L23" s="1394"/>
      <c r="M23" s="1394"/>
      <c r="N23" s="1394"/>
      <c r="O23" s="1394"/>
      <c r="P23" s="1394"/>
      <c r="Q23" s="1394"/>
      <c r="R23" s="1394"/>
      <c r="S23" s="1394"/>
      <c r="T23" s="1394"/>
      <c r="U23" s="1394"/>
      <c r="V23" s="1394"/>
      <c r="W23" s="1394"/>
      <c r="X23" s="1394"/>
      <c r="Y23" s="1394"/>
      <c r="Z23" s="1394"/>
      <c r="AA23" s="1394"/>
      <c r="AB23" s="1394"/>
      <c r="AC23" s="1394"/>
      <c r="AD23" s="1394"/>
      <c r="AE23" s="1394"/>
      <c r="AF23" s="1394"/>
      <c r="AG23" s="1394"/>
      <c r="AH23" s="1394"/>
      <c r="AI23" s="1394"/>
      <c r="AJ23" s="1394"/>
      <c r="AK23" s="54"/>
      <c r="AT23" s="59"/>
    </row>
    <row r="24" spans="1:46" ht="4.5" customHeight="1">
      <c r="A24" s="189"/>
      <c r="B24" s="230"/>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191"/>
      <c r="AK24" s="54"/>
      <c r="AT24" s="59"/>
    </row>
    <row r="25" spans="1:46" ht="15" customHeight="1">
      <c r="A25" s="189" t="s">
        <v>47</v>
      </c>
      <c r="B25" s="230"/>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191"/>
      <c r="AK25" s="54"/>
      <c r="AT25" s="59"/>
    </row>
    <row r="26" spans="1:46" ht="17.25" customHeight="1">
      <c r="A26" s="200" t="s">
        <v>45</v>
      </c>
      <c r="B26" s="231" t="s">
        <v>279</v>
      </c>
      <c r="C26" s="231"/>
      <c r="D26" s="231"/>
      <c r="E26" s="231"/>
      <c r="F26" s="231"/>
      <c r="G26" s="231"/>
      <c r="H26" s="231"/>
      <c r="I26" s="231"/>
      <c r="J26" s="231"/>
      <c r="K26" s="231"/>
      <c r="L26" s="232"/>
      <c r="M26" s="233" t="s">
        <v>330</v>
      </c>
      <c r="N26" s="1129" t="s">
        <v>331</v>
      </c>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1"/>
      <c r="AK26" s="54"/>
      <c r="AT26" s="59"/>
    </row>
    <row r="27" spans="1:46" ht="17.25" customHeight="1">
      <c r="A27" s="234" t="s">
        <v>11</v>
      </c>
      <c r="B27" s="231" t="s">
        <v>308</v>
      </c>
      <c r="C27" s="235"/>
      <c r="D27" s="235"/>
      <c r="E27" s="235"/>
      <c r="F27" s="235"/>
      <c r="G27" s="235"/>
      <c r="H27" s="235"/>
      <c r="I27" s="235"/>
      <c r="J27" s="235"/>
      <c r="K27" s="235"/>
      <c r="L27" s="235"/>
      <c r="M27" s="236"/>
      <c r="N27" s="1132"/>
      <c r="O27" s="1133"/>
      <c r="P27" s="1133"/>
      <c r="Q27" s="1133"/>
      <c r="R27" s="1133"/>
      <c r="S27" s="1133"/>
      <c r="T27" s="1133"/>
      <c r="U27" s="1133"/>
      <c r="V27" s="1133"/>
      <c r="W27" s="1133"/>
      <c r="X27" s="1133"/>
      <c r="Y27" s="1133"/>
      <c r="Z27" s="1133"/>
      <c r="AA27" s="1133"/>
      <c r="AB27" s="1133"/>
      <c r="AC27" s="1133"/>
      <c r="AD27" s="1133"/>
      <c r="AE27" s="1133"/>
      <c r="AF27" s="1133"/>
      <c r="AG27" s="1133"/>
      <c r="AH27" s="1133"/>
      <c r="AI27" s="1133"/>
      <c r="AJ27" s="1134"/>
      <c r="AK27" s="54"/>
      <c r="AL27" s="1155" t="s">
        <v>466</v>
      </c>
      <c r="AT27" s="59"/>
    </row>
    <row r="28" spans="1:46" ht="21" customHeight="1" thickBot="1">
      <c r="A28" s="234" t="s">
        <v>35</v>
      </c>
      <c r="B28" s="231" t="s">
        <v>92</v>
      </c>
      <c r="C28" s="235"/>
      <c r="D28" s="1370" t="str">
        <f>IF(AD4="","",AD4)</f>
        <v/>
      </c>
      <c r="E28" s="1370"/>
      <c r="F28" s="237" t="s">
        <v>229</v>
      </c>
      <c r="G28" s="235"/>
      <c r="H28" s="235"/>
      <c r="I28" s="235"/>
      <c r="J28" s="235"/>
      <c r="K28" s="235"/>
      <c r="L28" s="235"/>
      <c r="M28" s="235"/>
      <c r="N28" s="235"/>
      <c r="O28" s="235"/>
      <c r="P28" s="235"/>
      <c r="Q28" s="235"/>
      <c r="R28" s="235"/>
      <c r="S28" s="235"/>
      <c r="T28" s="235"/>
      <c r="U28" s="235"/>
      <c r="V28" s="235"/>
      <c r="W28" s="235"/>
      <c r="X28" s="235"/>
      <c r="Y28" s="235"/>
      <c r="Z28" s="235"/>
      <c r="AA28" s="235"/>
      <c r="AB28" s="1371">
        <f>IF('②別紙様式2-2 個表_処遇'!O5="","",'②別紙様式2-2 個表_処遇'!O5)</f>
        <v>54637200</v>
      </c>
      <c r="AC28" s="1372"/>
      <c r="AD28" s="1372"/>
      <c r="AE28" s="1372"/>
      <c r="AF28" s="1372"/>
      <c r="AG28" s="1372"/>
      <c r="AH28" s="1372"/>
      <c r="AI28" s="1373" t="s">
        <v>2</v>
      </c>
      <c r="AJ28" s="1207"/>
      <c r="AK28" s="57"/>
      <c r="AL28" s="1156"/>
      <c r="AT28" s="59"/>
    </row>
    <row r="29" spans="1:46" ht="21" customHeight="1" thickBot="1">
      <c r="A29" s="238" t="s">
        <v>29</v>
      </c>
      <c r="B29" s="239" t="s">
        <v>343</v>
      </c>
      <c r="C29" s="240"/>
      <c r="D29" s="239"/>
      <c r="E29" s="239"/>
      <c r="F29" s="239"/>
      <c r="G29" s="239"/>
      <c r="H29" s="239"/>
      <c r="I29" s="239"/>
      <c r="J29" s="239"/>
      <c r="K29" s="239"/>
      <c r="L29" s="239"/>
      <c r="M29" s="239"/>
      <c r="N29" s="239"/>
      <c r="O29" s="239"/>
      <c r="P29" s="239"/>
      <c r="Q29" s="239"/>
      <c r="R29" s="239"/>
      <c r="S29" s="239"/>
      <c r="T29" s="239"/>
      <c r="U29" s="239"/>
      <c r="V29" s="239"/>
      <c r="W29" s="239"/>
      <c r="X29" s="239"/>
      <c r="Y29" s="239"/>
      <c r="Z29" s="241"/>
      <c r="AA29" s="242" t="s">
        <v>307</v>
      </c>
      <c r="AB29" s="1358">
        <f>IFERROR(AB30-AB31,"")</f>
        <v>55000000</v>
      </c>
      <c r="AC29" s="1359"/>
      <c r="AD29" s="1359"/>
      <c r="AE29" s="1359"/>
      <c r="AF29" s="1359"/>
      <c r="AG29" s="1359"/>
      <c r="AH29" s="1359"/>
      <c r="AI29" s="1365" t="s">
        <v>2</v>
      </c>
      <c r="AJ29" s="1207"/>
      <c r="AK29" s="54" t="s">
        <v>255</v>
      </c>
      <c r="AL29" s="61" t="str">
        <f>IF(AB28="","",IF(AB29="","",IF(AB29&gt;AB28,"○","☓")))</f>
        <v>○</v>
      </c>
      <c r="AM29" s="62" t="s">
        <v>256</v>
      </c>
      <c r="AN29" s="63"/>
      <c r="AO29" s="63"/>
      <c r="AP29" s="63"/>
      <c r="AQ29" s="63"/>
      <c r="AR29" s="63"/>
      <c r="AS29" s="63"/>
      <c r="AT29" s="64"/>
    </row>
    <row r="30" spans="1:46" ht="21" customHeight="1" thickBot="1">
      <c r="A30" s="243"/>
      <c r="B30" s="1385" t="s">
        <v>310</v>
      </c>
      <c r="C30" s="1386"/>
      <c r="D30" s="1386"/>
      <c r="E30" s="1386"/>
      <c r="F30" s="1386"/>
      <c r="G30" s="1386"/>
      <c r="H30" s="1386"/>
      <c r="I30" s="1386"/>
      <c r="J30" s="1386"/>
      <c r="K30" s="1386"/>
      <c r="L30" s="1386"/>
      <c r="M30" s="1386"/>
      <c r="N30" s="1386"/>
      <c r="O30" s="1386"/>
      <c r="P30" s="1386"/>
      <c r="Q30" s="1386"/>
      <c r="R30" s="1386"/>
      <c r="S30" s="1386"/>
      <c r="T30" s="1386"/>
      <c r="U30" s="1386"/>
      <c r="V30" s="1386"/>
      <c r="W30" s="1386"/>
      <c r="X30" s="1386"/>
      <c r="Y30" s="1386"/>
      <c r="Z30" s="1386"/>
      <c r="AA30" s="1386"/>
      <c r="AB30" s="1338">
        <v>343000000</v>
      </c>
      <c r="AC30" s="1341"/>
      <c r="AD30" s="1341"/>
      <c r="AE30" s="1341"/>
      <c r="AF30" s="1341"/>
      <c r="AG30" s="1341"/>
      <c r="AH30" s="1342"/>
      <c r="AI30" s="1309" t="s">
        <v>2</v>
      </c>
      <c r="AJ30" s="1310"/>
      <c r="AK30" s="54"/>
      <c r="AT30" s="59"/>
    </row>
    <row r="31" spans="1:46" ht="21" customHeight="1" thickBot="1">
      <c r="A31" s="244"/>
      <c r="B31" s="1382" t="s">
        <v>344</v>
      </c>
      <c r="C31" s="1383"/>
      <c r="D31" s="1383"/>
      <c r="E31" s="1383"/>
      <c r="F31" s="1383"/>
      <c r="G31" s="1383"/>
      <c r="H31" s="1383"/>
      <c r="I31" s="1383"/>
      <c r="J31" s="1383"/>
      <c r="K31" s="1383"/>
      <c r="L31" s="1383"/>
      <c r="M31" s="1383"/>
      <c r="N31" s="1383"/>
      <c r="O31" s="1383"/>
      <c r="P31" s="1383"/>
      <c r="Q31" s="1383"/>
      <c r="R31" s="1383"/>
      <c r="S31" s="1383"/>
      <c r="T31" s="1383"/>
      <c r="U31" s="1383"/>
      <c r="V31" s="1383"/>
      <c r="W31" s="1383"/>
      <c r="X31" s="1383"/>
      <c r="Y31" s="1383"/>
      <c r="Z31" s="1383"/>
      <c r="AA31" s="1384"/>
      <c r="AB31" s="1135">
        <f>AB32-AB33-AB34-AB35</f>
        <v>288000000</v>
      </c>
      <c r="AC31" s="1136"/>
      <c r="AD31" s="1136"/>
      <c r="AE31" s="1136"/>
      <c r="AF31" s="1136"/>
      <c r="AG31" s="1136"/>
      <c r="AH31" s="1136"/>
      <c r="AI31" s="1139" t="s">
        <v>2</v>
      </c>
      <c r="AJ31" s="1140"/>
      <c r="AK31" s="54"/>
      <c r="AT31" s="59"/>
    </row>
    <row r="32" spans="1:46" ht="21" customHeight="1" thickBot="1">
      <c r="A32" s="245"/>
      <c r="B32" s="1170"/>
      <c r="C32" s="246" t="s">
        <v>230</v>
      </c>
      <c r="D32" s="246"/>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1338">
        <v>358500000</v>
      </c>
      <c r="AC32" s="1341"/>
      <c r="AD32" s="1341"/>
      <c r="AE32" s="1341"/>
      <c r="AF32" s="1341"/>
      <c r="AG32" s="1341"/>
      <c r="AH32" s="1342"/>
      <c r="AI32" s="1343" t="s">
        <v>2</v>
      </c>
      <c r="AJ32" s="1344"/>
      <c r="AK32" s="57"/>
      <c r="AT32" s="59"/>
    </row>
    <row r="33" spans="1:46" ht="21" customHeight="1" thickBot="1">
      <c r="A33" s="245"/>
      <c r="B33" s="1170"/>
      <c r="C33" s="248" t="s">
        <v>317</v>
      </c>
      <c r="D33" s="248"/>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1338">
        <v>54500000</v>
      </c>
      <c r="AC33" s="1339"/>
      <c r="AD33" s="1339"/>
      <c r="AE33" s="1339"/>
      <c r="AF33" s="1339"/>
      <c r="AG33" s="1339"/>
      <c r="AH33" s="1340"/>
      <c r="AI33" s="1309" t="s">
        <v>2</v>
      </c>
      <c r="AJ33" s="1310"/>
      <c r="AK33" s="57"/>
      <c r="AT33" s="59"/>
    </row>
    <row r="34" spans="1:46" ht="21" customHeight="1" thickBot="1">
      <c r="A34" s="245"/>
      <c r="B34" s="1170"/>
      <c r="C34" s="248" t="s">
        <v>345</v>
      </c>
      <c r="D34" s="248"/>
      <c r="E34" s="249"/>
      <c r="F34" s="249"/>
      <c r="G34" s="249"/>
      <c r="H34" s="249"/>
      <c r="I34" s="249"/>
      <c r="J34" s="249"/>
      <c r="K34" s="249"/>
      <c r="L34" s="249"/>
      <c r="M34" s="249"/>
      <c r="N34" s="249"/>
      <c r="O34" s="249"/>
      <c r="P34" s="249"/>
      <c r="Q34" s="249"/>
      <c r="R34" s="249"/>
      <c r="S34" s="249"/>
      <c r="T34" s="249"/>
      <c r="U34" s="250"/>
      <c r="V34" s="251"/>
      <c r="W34" s="251"/>
      <c r="X34" s="251"/>
      <c r="Y34" s="251"/>
      <c r="Z34" s="252"/>
      <c r="AA34" s="252"/>
      <c r="AB34" s="1176">
        <v>16000000</v>
      </c>
      <c r="AC34" s="1177"/>
      <c r="AD34" s="1177"/>
      <c r="AE34" s="1177"/>
      <c r="AF34" s="1177"/>
      <c r="AG34" s="1177"/>
      <c r="AH34" s="1178"/>
      <c r="AI34" s="1309" t="s">
        <v>2</v>
      </c>
      <c r="AJ34" s="1310"/>
      <c r="AK34" s="57"/>
      <c r="AT34" s="59"/>
    </row>
    <row r="35" spans="1:46" ht="21" customHeight="1" thickBot="1">
      <c r="A35" s="253"/>
      <c r="B35" s="254"/>
      <c r="C35" s="255" t="s">
        <v>309</v>
      </c>
      <c r="D35" s="255"/>
      <c r="E35" s="256"/>
      <c r="F35" s="256"/>
      <c r="G35" s="256"/>
      <c r="H35" s="256"/>
      <c r="I35" s="256"/>
      <c r="J35" s="256"/>
      <c r="K35" s="256"/>
      <c r="L35" s="256"/>
      <c r="M35" s="249"/>
      <c r="N35" s="249"/>
      <c r="O35" s="249"/>
      <c r="P35" s="249"/>
      <c r="Q35" s="249"/>
      <c r="R35" s="249"/>
      <c r="S35" s="249"/>
      <c r="T35" s="249"/>
      <c r="U35" s="250"/>
      <c r="V35" s="251"/>
      <c r="W35" s="251"/>
      <c r="X35" s="251"/>
      <c r="Y35" s="251"/>
      <c r="Z35" s="252"/>
      <c r="AA35" s="252"/>
      <c r="AB35" s="1333"/>
      <c r="AC35" s="1334"/>
      <c r="AD35" s="1334"/>
      <c r="AE35" s="1334"/>
      <c r="AF35" s="1334"/>
      <c r="AG35" s="1334"/>
      <c r="AH35" s="1335"/>
      <c r="AI35" s="1336" t="s">
        <v>189</v>
      </c>
      <c r="AJ35" s="1337"/>
      <c r="AK35" s="57"/>
      <c r="AT35" s="59"/>
    </row>
    <row r="36" spans="1:46" s="56" customFormat="1" ht="21" customHeight="1" thickBot="1">
      <c r="A36" s="200" t="s">
        <v>93</v>
      </c>
      <c r="B36" s="1137" t="s">
        <v>16</v>
      </c>
      <c r="C36" s="1137"/>
      <c r="D36" s="1137"/>
      <c r="E36" s="1137"/>
      <c r="F36" s="1137"/>
      <c r="G36" s="1137"/>
      <c r="H36" s="1137"/>
      <c r="I36" s="1137"/>
      <c r="J36" s="1137"/>
      <c r="K36" s="1137"/>
      <c r="L36" s="1138"/>
      <c r="M36" s="257"/>
      <c r="N36" s="258" t="s">
        <v>34</v>
      </c>
      <c r="O36" s="258"/>
      <c r="P36" s="1361">
        <v>4</v>
      </c>
      <c r="Q36" s="1361"/>
      <c r="R36" s="258" t="s">
        <v>12</v>
      </c>
      <c r="S36" s="1361">
        <v>4</v>
      </c>
      <c r="T36" s="1361"/>
      <c r="U36" s="258" t="s">
        <v>13</v>
      </c>
      <c r="V36" s="1172" t="s">
        <v>14</v>
      </c>
      <c r="W36" s="1172"/>
      <c r="X36" s="258" t="s">
        <v>34</v>
      </c>
      <c r="Y36" s="258"/>
      <c r="Z36" s="1361">
        <v>5</v>
      </c>
      <c r="AA36" s="1361"/>
      <c r="AB36" s="258" t="s">
        <v>12</v>
      </c>
      <c r="AC36" s="1361">
        <v>3</v>
      </c>
      <c r="AD36" s="1361"/>
      <c r="AE36" s="258" t="s">
        <v>13</v>
      </c>
      <c r="AF36" s="258"/>
      <c r="AG36" s="258"/>
      <c r="AH36" s="1172"/>
      <c r="AI36" s="1172"/>
      <c r="AJ36" s="259"/>
      <c r="AK36" s="57"/>
    </row>
    <row r="37" spans="1:46" ht="6.75" customHeight="1">
      <c r="A37" s="260"/>
      <c r="B37" s="261"/>
      <c r="C37" s="261"/>
      <c r="D37" s="261"/>
      <c r="E37" s="261"/>
      <c r="F37" s="261"/>
      <c r="G37" s="261"/>
      <c r="H37" s="261"/>
      <c r="I37" s="261"/>
      <c r="J37" s="261"/>
      <c r="K37" s="261"/>
      <c r="L37" s="261"/>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3"/>
      <c r="AK37" s="54"/>
      <c r="AT37" s="59"/>
    </row>
    <row r="38" spans="1:46" ht="13.5" customHeight="1">
      <c r="A38" s="264" t="s">
        <v>107</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6"/>
      <c r="AK38" s="54"/>
      <c r="AT38" s="59"/>
    </row>
    <row r="39" spans="1:46" ht="24" customHeight="1">
      <c r="A39" s="267" t="s">
        <v>108</v>
      </c>
      <c r="B39" s="1362" t="s">
        <v>480</v>
      </c>
      <c r="C39" s="1362"/>
      <c r="D39" s="1362"/>
      <c r="E39" s="1362"/>
      <c r="F39" s="1362"/>
      <c r="G39" s="1362"/>
      <c r="H39" s="1362"/>
      <c r="I39" s="1362"/>
      <c r="J39" s="1362"/>
      <c r="K39" s="1362"/>
      <c r="L39" s="1362"/>
      <c r="M39" s="1362"/>
      <c r="N39" s="1362"/>
      <c r="O39" s="1362"/>
      <c r="P39" s="1362"/>
      <c r="Q39" s="1362"/>
      <c r="R39" s="1362"/>
      <c r="S39" s="1362"/>
      <c r="T39" s="1362"/>
      <c r="U39" s="1362"/>
      <c r="V39" s="1362"/>
      <c r="W39" s="1362"/>
      <c r="X39" s="1362"/>
      <c r="Y39" s="1362"/>
      <c r="Z39" s="1362"/>
      <c r="AA39" s="1362"/>
      <c r="AB39" s="1362"/>
      <c r="AC39" s="1362"/>
      <c r="AD39" s="1362"/>
      <c r="AE39" s="1362"/>
      <c r="AF39" s="1362"/>
      <c r="AG39" s="1362"/>
      <c r="AH39" s="1362"/>
      <c r="AI39" s="1362"/>
      <c r="AJ39" s="1362"/>
      <c r="AK39" s="54"/>
      <c r="AL39" s="60"/>
      <c r="AM39" s="60"/>
      <c r="AN39" s="60"/>
      <c r="AO39" s="60"/>
      <c r="AP39" s="60"/>
      <c r="AQ39" s="60"/>
      <c r="AR39" s="60"/>
      <c r="AS39" s="60"/>
      <c r="AT39" s="66"/>
    </row>
    <row r="40" spans="1:46" ht="76.5" customHeight="1">
      <c r="A40" s="267" t="s">
        <v>108</v>
      </c>
      <c r="B40" s="1154" t="s">
        <v>513</v>
      </c>
      <c r="C40" s="1154"/>
      <c r="D40" s="1154"/>
      <c r="E40" s="1154"/>
      <c r="F40" s="1154"/>
      <c r="G40" s="1154"/>
      <c r="H40" s="1154"/>
      <c r="I40" s="1154"/>
      <c r="J40" s="1154"/>
      <c r="K40" s="1154"/>
      <c r="L40" s="1154"/>
      <c r="M40" s="1154"/>
      <c r="N40" s="1154"/>
      <c r="O40" s="1154"/>
      <c r="P40" s="1154"/>
      <c r="Q40" s="1154"/>
      <c r="R40" s="1154"/>
      <c r="S40" s="1154"/>
      <c r="T40" s="1154"/>
      <c r="U40" s="1154"/>
      <c r="V40" s="1154"/>
      <c r="W40" s="1154"/>
      <c r="X40" s="1154"/>
      <c r="Y40" s="1154"/>
      <c r="Z40" s="1154"/>
      <c r="AA40" s="1154"/>
      <c r="AB40" s="1154"/>
      <c r="AC40" s="1154"/>
      <c r="AD40" s="1154"/>
      <c r="AE40" s="1154"/>
      <c r="AF40" s="1154"/>
      <c r="AG40" s="1154"/>
      <c r="AH40" s="1154"/>
      <c r="AI40" s="1154"/>
      <c r="AJ40" s="1154"/>
      <c r="AK40" s="54"/>
      <c r="AT40" s="59"/>
    </row>
    <row r="41" spans="1:46" s="60" customFormat="1" ht="34.5" customHeight="1">
      <c r="A41" s="267" t="s">
        <v>108</v>
      </c>
      <c r="B41" s="1154" t="s">
        <v>346</v>
      </c>
      <c r="C41" s="1154"/>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4"/>
      <c r="Z41" s="1154"/>
      <c r="AA41" s="1154"/>
      <c r="AB41" s="1154"/>
      <c r="AC41" s="1154"/>
      <c r="AD41" s="1154"/>
      <c r="AE41" s="1154"/>
      <c r="AF41" s="1154"/>
      <c r="AG41" s="1154"/>
      <c r="AH41" s="1154"/>
      <c r="AI41" s="1154"/>
      <c r="AJ41" s="1154"/>
      <c r="AK41" s="54"/>
      <c r="AT41" s="66"/>
    </row>
    <row r="42" spans="1:46" s="60" customFormat="1" ht="41.25" customHeight="1">
      <c r="A42" s="267" t="s">
        <v>108</v>
      </c>
      <c r="B42" s="1157" t="s">
        <v>341</v>
      </c>
      <c r="C42" s="1157"/>
      <c r="D42" s="1157"/>
      <c r="E42" s="1157"/>
      <c r="F42" s="1157"/>
      <c r="G42" s="1157"/>
      <c r="H42" s="1157"/>
      <c r="I42" s="1157"/>
      <c r="J42" s="1157"/>
      <c r="K42" s="1157"/>
      <c r="L42" s="1157"/>
      <c r="M42" s="1157"/>
      <c r="N42" s="1157"/>
      <c r="O42" s="1157"/>
      <c r="P42" s="1157"/>
      <c r="Q42" s="1157"/>
      <c r="R42" s="1157"/>
      <c r="S42" s="1157"/>
      <c r="T42" s="1157"/>
      <c r="U42" s="1157"/>
      <c r="V42" s="1157"/>
      <c r="W42" s="1157"/>
      <c r="X42" s="1157"/>
      <c r="Y42" s="1157"/>
      <c r="Z42" s="1157"/>
      <c r="AA42" s="1157"/>
      <c r="AB42" s="1157"/>
      <c r="AC42" s="1157"/>
      <c r="AD42" s="1157"/>
      <c r="AE42" s="1157"/>
      <c r="AF42" s="1157"/>
      <c r="AG42" s="1157"/>
      <c r="AH42" s="1157"/>
      <c r="AI42" s="1157"/>
      <c r="AJ42" s="1157"/>
      <c r="AK42" s="54"/>
      <c r="AT42" s="66"/>
    </row>
    <row r="43" spans="1:46" s="60" customFormat="1" ht="4.5" customHeight="1">
      <c r="A43" s="267"/>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9"/>
      <c r="AK43" s="54"/>
      <c r="AT43" s="66"/>
    </row>
    <row r="44" spans="1:46" ht="15" customHeight="1">
      <c r="A44" s="189" t="s">
        <v>46</v>
      </c>
      <c r="B44" s="230"/>
      <c r="C44" s="228"/>
      <c r="D44" s="228"/>
      <c r="E44" s="228"/>
      <c r="F44" s="228"/>
      <c r="G44" s="228"/>
      <c r="H44" s="228"/>
      <c r="I44" s="228"/>
      <c r="J44" s="228"/>
      <c r="K44" s="228"/>
      <c r="L44" s="228"/>
      <c r="M44" s="228"/>
      <c r="N44" s="228"/>
      <c r="O44" s="228"/>
      <c r="P44" s="228"/>
      <c r="Q44" s="228"/>
      <c r="R44" s="228"/>
      <c r="S44" s="228"/>
      <c r="T44" s="228"/>
      <c r="U44" s="228"/>
      <c r="V44" s="228"/>
      <c r="W44" s="228"/>
      <c r="X44" s="228"/>
      <c r="Y44" s="270"/>
      <c r="Z44" s="228"/>
      <c r="AA44" s="228"/>
      <c r="AB44" s="228"/>
      <c r="AC44" s="228"/>
      <c r="AD44" s="228"/>
      <c r="AE44" s="228"/>
      <c r="AF44" s="228"/>
      <c r="AG44" s="228"/>
      <c r="AH44" s="228"/>
      <c r="AI44" s="228"/>
      <c r="AJ44" s="191"/>
      <c r="AK44" s="54"/>
      <c r="AT44" s="59"/>
    </row>
    <row r="45" spans="1:46" ht="17.25" customHeight="1">
      <c r="A45" s="200" t="s">
        <v>10</v>
      </c>
      <c r="B45" s="1363" t="s">
        <v>280</v>
      </c>
      <c r="C45" s="1363"/>
      <c r="D45" s="1363"/>
      <c r="E45" s="1363"/>
      <c r="F45" s="1363"/>
      <c r="G45" s="1363"/>
      <c r="H45" s="1363"/>
      <c r="I45" s="1363"/>
      <c r="J45" s="1363"/>
      <c r="K45" s="1363"/>
      <c r="L45" s="271" t="s">
        <v>77</v>
      </c>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3"/>
      <c r="AK45" s="54"/>
      <c r="AT45" s="59"/>
    </row>
    <row r="46" spans="1:46" ht="17.25" customHeight="1">
      <c r="A46" s="200" t="s">
        <v>11</v>
      </c>
      <c r="B46" s="1360" t="s">
        <v>85</v>
      </c>
      <c r="C46" s="1360"/>
      <c r="D46" s="1360"/>
      <c r="E46" s="1360"/>
      <c r="F46" s="1360"/>
      <c r="G46" s="1360"/>
      <c r="H46" s="1360"/>
      <c r="I46" s="1360"/>
      <c r="J46" s="1360"/>
      <c r="K46" s="1360"/>
      <c r="L46" s="271"/>
      <c r="M46" s="1355" t="s">
        <v>164</v>
      </c>
      <c r="N46" s="1356"/>
      <c r="O46" s="1356"/>
      <c r="P46" s="1356"/>
      <c r="Q46" s="1356"/>
      <c r="R46" s="1356"/>
      <c r="S46" s="1356"/>
      <c r="T46" s="1356"/>
      <c r="U46" s="1356"/>
      <c r="V46" s="1356"/>
      <c r="W46" s="1356"/>
      <c r="X46" s="1356"/>
      <c r="Y46" s="1356"/>
      <c r="Z46" s="1356"/>
      <c r="AA46" s="1356"/>
      <c r="AB46" s="1356"/>
      <c r="AC46" s="1356"/>
      <c r="AD46" s="1356"/>
      <c r="AE46" s="1356"/>
      <c r="AF46" s="1356"/>
      <c r="AG46" s="1356"/>
      <c r="AH46" s="1356"/>
      <c r="AI46" s="1356"/>
      <c r="AJ46" s="1357"/>
      <c r="AK46" s="54"/>
      <c r="AL46" s="67"/>
      <c r="AT46" s="59"/>
    </row>
    <row r="47" spans="1:46" ht="26.25" customHeight="1">
      <c r="A47" s="274" t="s">
        <v>35</v>
      </c>
      <c r="B47" s="1402" t="s">
        <v>401</v>
      </c>
      <c r="C47" s="1402"/>
      <c r="D47" s="1402"/>
      <c r="E47" s="1402"/>
      <c r="F47" s="1402"/>
      <c r="G47" s="1402"/>
      <c r="H47" s="1402"/>
      <c r="I47" s="1402"/>
      <c r="J47" s="1402"/>
      <c r="K47" s="1402"/>
      <c r="L47" s="271"/>
      <c r="M47" s="1355"/>
      <c r="N47" s="1356"/>
      <c r="O47" s="1356"/>
      <c r="P47" s="1356"/>
      <c r="Q47" s="1356"/>
      <c r="R47" s="1356"/>
      <c r="S47" s="1356"/>
      <c r="T47" s="1356"/>
      <c r="U47" s="1356"/>
      <c r="V47" s="1356"/>
      <c r="W47" s="1356"/>
      <c r="X47" s="1356"/>
      <c r="Y47" s="1356"/>
      <c r="Z47" s="1356"/>
      <c r="AA47" s="1356"/>
      <c r="AB47" s="1356"/>
      <c r="AC47" s="1356"/>
      <c r="AD47" s="1356"/>
      <c r="AE47" s="1356"/>
      <c r="AF47" s="1356"/>
      <c r="AG47" s="1356"/>
      <c r="AH47" s="1356"/>
      <c r="AI47" s="1356"/>
      <c r="AJ47" s="1357"/>
      <c r="AK47" s="54"/>
      <c r="AL47" s="67"/>
      <c r="AT47" s="59"/>
    </row>
    <row r="48" spans="1:46" ht="17.25" customHeight="1">
      <c r="A48" s="234" t="s">
        <v>29</v>
      </c>
      <c r="B48" s="1363" t="s">
        <v>311</v>
      </c>
      <c r="C48" s="1363"/>
      <c r="D48" s="1363"/>
      <c r="E48" s="1363"/>
      <c r="F48" s="1363"/>
      <c r="G48" s="1363"/>
      <c r="H48" s="1363"/>
      <c r="I48" s="1363"/>
      <c r="J48" s="1363"/>
      <c r="K48" s="1363"/>
      <c r="L48" s="271"/>
      <c r="M48" s="275"/>
      <c r="N48" s="275"/>
      <c r="O48" s="275"/>
      <c r="P48" s="275"/>
      <c r="Q48" s="275"/>
      <c r="R48" s="275"/>
      <c r="S48" s="275"/>
      <c r="T48" s="275"/>
      <c r="U48" s="275"/>
      <c r="V48" s="275"/>
      <c r="W48" s="275"/>
      <c r="X48" s="275"/>
      <c r="Y48" s="275"/>
      <c r="Z48" s="275"/>
      <c r="AA48" s="275"/>
      <c r="AB48" s="276"/>
      <c r="AC48" s="276"/>
      <c r="AD48" s="276"/>
      <c r="AE48" s="276"/>
      <c r="AF48" s="276"/>
      <c r="AG48" s="276"/>
      <c r="AH48" s="276"/>
      <c r="AI48" s="276"/>
      <c r="AJ48" s="277"/>
      <c r="AK48" s="54"/>
      <c r="AL48" s="1155" t="s">
        <v>467</v>
      </c>
      <c r="AT48" s="59"/>
    </row>
    <row r="49" spans="1:52" ht="21" customHeight="1" thickBot="1">
      <c r="A49" s="278" t="s">
        <v>99</v>
      </c>
      <c r="B49" s="279" t="s">
        <v>34</v>
      </c>
      <c r="C49" s="279"/>
      <c r="D49" s="1209" t="str">
        <f>IF(AD4="","",AD4)</f>
        <v/>
      </c>
      <c r="E49" s="1209"/>
      <c r="F49" s="279" t="s">
        <v>347</v>
      </c>
      <c r="G49" s="279"/>
      <c r="H49" s="279"/>
      <c r="I49" s="279"/>
      <c r="J49" s="279"/>
      <c r="K49" s="279"/>
      <c r="L49" s="270"/>
      <c r="M49" s="279"/>
      <c r="N49" s="279"/>
      <c r="O49" s="280"/>
      <c r="P49" s="280"/>
      <c r="Q49" s="279"/>
      <c r="R49" s="280"/>
      <c r="S49" s="280"/>
      <c r="T49" s="281"/>
      <c r="U49" s="279"/>
      <c r="V49" s="279"/>
      <c r="W49" s="240"/>
      <c r="X49" s="279"/>
      <c r="Y49" s="282"/>
      <c r="Z49" s="283"/>
      <c r="AA49" s="283"/>
      <c r="AB49" s="1400">
        <f>IF('②別紙様式2-3 個表_特定'!O5="","",'②別紙様式2-3 個表_特定'!O5)</f>
        <v>19158216</v>
      </c>
      <c r="AC49" s="1401"/>
      <c r="AD49" s="1401"/>
      <c r="AE49" s="1401"/>
      <c r="AF49" s="1401"/>
      <c r="AG49" s="1401"/>
      <c r="AH49" s="1401"/>
      <c r="AI49" s="1365" t="s">
        <v>2</v>
      </c>
      <c r="AJ49" s="1207"/>
      <c r="AK49" s="57"/>
      <c r="AL49" s="1156"/>
      <c r="AT49" s="59"/>
    </row>
    <row r="50" spans="1:52" ht="21" customHeight="1" thickBot="1">
      <c r="A50" s="274" t="s">
        <v>38</v>
      </c>
      <c r="B50" s="239" t="s">
        <v>215</v>
      </c>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41"/>
      <c r="AA50" s="242" t="s">
        <v>312</v>
      </c>
      <c r="AB50" s="1358">
        <f>IFERROR(AB51-AB52,"")</f>
        <v>19400000</v>
      </c>
      <c r="AC50" s="1359"/>
      <c r="AD50" s="1359"/>
      <c r="AE50" s="1359"/>
      <c r="AF50" s="1359"/>
      <c r="AG50" s="1359"/>
      <c r="AH50" s="1359"/>
      <c r="AI50" s="1365" t="s">
        <v>2</v>
      </c>
      <c r="AJ50" s="1207"/>
      <c r="AK50" s="54" t="s">
        <v>255</v>
      </c>
      <c r="AL50" s="61" t="str">
        <f>IF(AB49="","",IF(AB50="","",IF(AB50&gt;AB49,"○","☓")))</f>
        <v>○</v>
      </c>
      <c r="AM50" s="62" t="s">
        <v>256</v>
      </c>
      <c r="AN50" s="63"/>
      <c r="AO50" s="63"/>
      <c r="AP50" s="63"/>
      <c r="AQ50" s="63"/>
      <c r="AR50" s="63"/>
      <c r="AS50" s="63"/>
      <c r="AT50" s="64"/>
    </row>
    <row r="51" spans="1:52" ht="21" customHeight="1" thickBot="1">
      <c r="A51" s="243"/>
      <c r="B51" s="284" t="s">
        <v>231</v>
      </c>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1346">
        <v>385400000</v>
      </c>
      <c r="AC51" s="1347"/>
      <c r="AD51" s="1347"/>
      <c r="AE51" s="1347"/>
      <c r="AF51" s="1347"/>
      <c r="AG51" s="1347"/>
      <c r="AH51" s="1348"/>
      <c r="AI51" s="1309" t="s">
        <v>2</v>
      </c>
      <c r="AJ51" s="1310"/>
      <c r="AK51" s="54"/>
      <c r="AT51" s="59"/>
    </row>
    <row r="52" spans="1:52" ht="21" customHeight="1" thickBot="1">
      <c r="A52" s="278"/>
      <c r="B52" s="1349" t="s">
        <v>348</v>
      </c>
      <c r="C52" s="1350"/>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1"/>
      <c r="AB52" s="1135">
        <f>IF((AB53-AB54-AB55-AB56)=0,"",(AB53-AB54-AB55-AB56))</f>
        <v>366000000</v>
      </c>
      <c r="AC52" s="1136"/>
      <c r="AD52" s="1136"/>
      <c r="AE52" s="1136"/>
      <c r="AF52" s="1136"/>
      <c r="AG52" s="1136"/>
      <c r="AH52" s="1136"/>
      <c r="AI52" s="1139" t="s">
        <v>2</v>
      </c>
      <c r="AJ52" s="1140"/>
      <c r="AK52" s="54"/>
      <c r="AL52" s="70"/>
      <c r="AM52" s="61" t="str">
        <f>IFERROR(IF(AND(ISNUMBER(AB52),ISNUMBER(AB52),AB52=S58+Y58+AE58),"○","☓"),"")</f>
        <v>○</v>
      </c>
      <c r="AN52" s="62" t="s">
        <v>540</v>
      </c>
      <c r="AO52" s="63"/>
      <c r="AP52" s="63"/>
      <c r="AQ52" s="63"/>
      <c r="AR52" s="63"/>
      <c r="AS52" s="63"/>
      <c r="AT52" s="63"/>
      <c r="AU52" s="877"/>
      <c r="AV52" s="878"/>
      <c r="AW52" s="879"/>
    </row>
    <row r="53" spans="1:52" ht="21" customHeight="1" thickBot="1">
      <c r="A53" s="278"/>
      <c r="B53" s="286"/>
      <c r="C53" s="287" t="s">
        <v>232</v>
      </c>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1346">
        <v>439500000</v>
      </c>
      <c r="AC53" s="1347"/>
      <c r="AD53" s="1347"/>
      <c r="AE53" s="1347"/>
      <c r="AF53" s="1347"/>
      <c r="AG53" s="1347"/>
      <c r="AH53" s="1348"/>
      <c r="AI53" s="1343" t="s">
        <v>2</v>
      </c>
      <c r="AJ53" s="1344"/>
      <c r="AK53" s="57"/>
      <c r="AT53" s="59"/>
    </row>
    <row r="54" spans="1:52" ht="21" customHeight="1" thickBot="1">
      <c r="A54" s="278"/>
      <c r="B54" s="288"/>
      <c r="C54" s="287" t="s">
        <v>317</v>
      </c>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1346">
        <v>54500000</v>
      </c>
      <c r="AC54" s="1347"/>
      <c r="AD54" s="1347"/>
      <c r="AE54" s="1347"/>
      <c r="AF54" s="1347"/>
      <c r="AG54" s="1347"/>
      <c r="AH54" s="1348"/>
      <c r="AI54" s="1309" t="s">
        <v>2</v>
      </c>
      <c r="AJ54" s="1310"/>
      <c r="AK54" s="57"/>
      <c r="AT54" s="59"/>
    </row>
    <row r="55" spans="1:52" ht="21" customHeight="1" thickBot="1">
      <c r="A55" s="245"/>
      <c r="B55" s="289"/>
      <c r="C55" s="250" t="s">
        <v>318</v>
      </c>
      <c r="D55" s="248"/>
      <c r="E55" s="249"/>
      <c r="F55" s="249"/>
      <c r="G55" s="249"/>
      <c r="H55" s="249"/>
      <c r="I55" s="249"/>
      <c r="J55" s="249"/>
      <c r="K55" s="249"/>
      <c r="L55" s="249"/>
      <c r="M55" s="249"/>
      <c r="N55" s="249"/>
      <c r="O55" s="249"/>
      <c r="P55" s="249"/>
      <c r="Q55" s="249"/>
      <c r="R55" s="249"/>
      <c r="S55" s="249"/>
      <c r="T55" s="249"/>
      <c r="U55" s="250"/>
      <c r="V55" s="251"/>
      <c r="W55" s="251"/>
      <c r="X55" s="251"/>
      <c r="Y55" s="251"/>
      <c r="Z55" s="252"/>
      <c r="AA55" s="252"/>
      <c r="AB55" s="1311">
        <v>19000000</v>
      </c>
      <c r="AC55" s="1312"/>
      <c r="AD55" s="1312"/>
      <c r="AE55" s="1312"/>
      <c r="AF55" s="1312"/>
      <c r="AG55" s="1312"/>
      <c r="AH55" s="1313"/>
      <c r="AI55" s="1309" t="s">
        <v>2</v>
      </c>
      <c r="AJ55" s="1310"/>
      <c r="AK55" s="57"/>
      <c r="AL55" s="70"/>
      <c r="AT55" s="59"/>
    </row>
    <row r="56" spans="1:52" ht="21" customHeight="1" thickBot="1">
      <c r="A56" s="253"/>
      <c r="B56" s="290"/>
      <c r="C56" s="250" t="s">
        <v>309</v>
      </c>
      <c r="D56" s="255"/>
      <c r="E56" s="256"/>
      <c r="F56" s="256"/>
      <c r="G56" s="256"/>
      <c r="H56" s="256"/>
      <c r="I56" s="256"/>
      <c r="J56" s="256"/>
      <c r="K56" s="256"/>
      <c r="L56" s="256"/>
      <c r="M56" s="249"/>
      <c r="N56" s="249"/>
      <c r="O56" s="249"/>
      <c r="P56" s="249"/>
      <c r="Q56" s="249"/>
      <c r="R56" s="249"/>
      <c r="S56" s="249"/>
      <c r="T56" s="249"/>
      <c r="U56" s="250"/>
      <c r="V56" s="251"/>
      <c r="W56" s="251"/>
      <c r="X56" s="251"/>
      <c r="Y56" s="251"/>
      <c r="Z56" s="252"/>
      <c r="AA56" s="252"/>
      <c r="AB56" s="1403"/>
      <c r="AC56" s="1404"/>
      <c r="AD56" s="1404"/>
      <c r="AE56" s="1404"/>
      <c r="AF56" s="1404"/>
      <c r="AG56" s="1404"/>
      <c r="AH56" s="1405"/>
      <c r="AI56" s="1406" t="s">
        <v>189</v>
      </c>
      <c r="AJ56" s="1210"/>
      <c r="AK56" s="57"/>
      <c r="AL56" s="70"/>
      <c r="AT56" s="59"/>
    </row>
    <row r="57" spans="1:52" ht="24" customHeight="1" thickBot="1">
      <c r="A57" s="291" t="s">
        <v>18</v>
      </c>
      <c r="B57" s="272" t="s">
        <v>105</v>
      </c>
      <c r="C57" s="272"/>
      <c r="D57" s="272"/>
      <c r="E57" s="272"/>
      <c r="F57" s="272"/>
      <c r="G57" s="272"/>
      <c r="H57" s="272"/>
      <c r="I57" s="272"/>
      <c r="J57" s="272"/>
      <c r="K57" s="272"/>
      <c r="L57" s="292"/>
      <c r="M57" s="292"/>
      <c r="N57" s="272"/>
      <c r="O57" s="272"/>
      <c r="P57" s="293"/>
      <c r="Q57" s="293"/>
      <c r="R57" s="294"/>
      <c r="S57" s="1397" t="s">
        <v>141</v>
      </c>
      <c r="T57" s="1398"/>
      <c r="U57" s="1398"/>
      <c r="V57" s="1398"/>
      <c r="W57" s="1398"/>
      <c r="X57" s="1399"/>
      <c r="Y57" s="1321" t="s">
        <v>313</v>
      </c>
      <c r="Z57" s="1322"/>
      <c r="AA57" s="1322"/>
      <c r="AB57" s="1322"/>
      <c r="AC57" s="1322"/>
      <c r="AD57" s="1323"/>
      <c r="AE57" s="1321" t="s">
        <v>142</v>
      </c>
      <c r="AF57" s="1322"/>
      <c r="AG57" s="1322"/>
      <c r="AH57" s="1322"/>
      <c r="AI57" s="1322"/>
      <c r="AJ57" s="1323"/>
      <c r="AL57" s="71"/>
      <c r="AM57" s="71" t="s">
        <v>214</v>
      </c>
      <c r="AT57" s="59"/>
    </row>
    <row r="58" spans="1:52" ht="21.75" customHeight="1" thickBot="1">
      <c r="A58" s="1396"/>
      <c r="B58" s="1352" t="s">
        <v>349</v>
      </c>
      <c r="C58" s="1353"/>
      <c r="D58" s="1353"/>
      <c r="E58" s="1353"/>
      <c r="F58" s="1353"/>
      <c r="G58" s="1353"/>
      <c r="H58" s="1353"/>
      <c r="I58" s="1353"/>
      <c r="J58" s="1353"/>
      <c r="K58" s="1353"/>
      <c r="L58" s="1353"/>
      <c r="M58" s="1353"/>
      <c r="N58" s="1353"/>
      <c r="O58" s="1353"/>
      <c r="P58" s="1353"/>
      <c r="Q58" s="1353"/>
      <c r="R58" s="1354"/>
      <c r="S58" s="1327">
        <v>51000000</v>
      </c>
      <c r="T58" s="1328"/>
      <c r="U58" s="1328"/>
      <c r="V58" s="1328"/>
      <c r="W58" s="1329"/>
      <c r="X58" s="295" t="s">
        <v>2</v>
      </c>
      <c r="Y58" s="1327">
        <v>235000000</v>
      </c>
      <c r="Z58" s="1328"/>
      <c r="AA58" s="1328"/>
      <c r="AB58" s="1328"/>
      <c r="AC58" s="1329"/>
      <c r="AD58" s="296" t="s">
        <v>2</v>
      </c>
      <c r="AE58" s="1327">
        <v>80000000</v>
      </c>
      <c r="AF58" s="1328"/>
      <c r="AG58" s="1328"/>
      <c r="AH58" s="1328"/>
      <c r="AI58" s="1329"/>
      <c r="AJ58" s="297" t="s">
        <v>2</v>
      </c>
      <c r="AM58" s="71" t="s">
        <v>154</v>
      </c>
      <c r="AU58" s="59"/>
    </row>
    <row r="59" spans="1:52" ht="21.75" customHeight="1" thickBot="1">
      <c r="A59" s="1396"/>
      <c r="B59" s="298" t="s">
        <v>350</v>
      </c>
      <c r="C59" s="299"/>
      <c r="D59" s="299"/>
      <c r="E59" s="299"/>
      <c r="F59" s="299"/>
      <c r="G59" s="299"/>
      <c r="H59" s="299"/>
      <c r="I59" s="299"/>
      <c r="J59" s="299"/>
      <c r="K59" s="299"/>
      <c r="L59" s="300"/>
      <c r="M59" s="300"/>
      <c r="N59" s="300"/>
      <c r="O59" s="300"/>
      <c r="P59" s="300"/>
      <c r="Q59" s="300"/>
      <c r="R59" s="301"/>
      <c r="S59" s="1330">
        <v>220.8</v>
      </c>
      <c r="T59" s="1331"/>
      <c r="U59" s="1331"/>
      <c r="V59" s="1331"/>
      <c r="W59" s="1332"/>
      <c r="X59" s="302" t="s">
        <v>39</v>
      </c>
      <c r="Y59" s="1330">
        <v>1135.8</v>
      </c>
      <c r="Z59" s="1331"/>
      <c r="AA59" s="1331"/>
      <c r="AB59" s="1331"/>
      <c r="AC59" s="1332"/>
      <c r="AD59" s="303" t="s">
        <v>39</v>
      </c>
      <c r="AE59" s="1330">
        <v>420.8</v>
      </c>
      <c r="AF59" s="1331"/>
      <c r="AG59" s="1331"/>
      <c r="AH59" s="1331"/>
      <c r="AI59" s="1332"/>
      <c r="AJ59" s="304" t="s">
        <v>39</v>
      </c>
      <c r="AM59" s="71" t="s">
        <v>159</v>
      </c>
      <c r="AU59" s="59"/>
    </row>
    <row r="60" spans="1:52" ht="21.75" customHeight="1" thickBot="1">
      <c r="A60" s="1396"/>
      <c r="B60" s="305" t="s">
        <v>351</v>
      </c>
      <c r="C60" s="306"/>
      <c r="D60" s="306"/>
      <c r="E60" s="306"/>
      <c r="F60" s="306"/>
      <c r="G60" s="306"/>
      <c r="H60" s="306"/>
      <c r="I60" s="306"/>
      <c r="J60" s="306"/>
      <c r="K60" s="306"/>
      <c r="L60" s="307"/>
      <c r="M60" s="307"/>
      <c r="N60" s="307"/>
      <c r="O60" s="307"/>
      <c r="P60" s="307"/>
      <c r="Q60" s="307"/>
      <c r="R60" s="307"/>
      <c r="S60" s="1367">
        <v>18.100000000000001</v>
      </c>
      <c r="T60" s="1368"/>
      <c r="U60" s="1368"/>
      <c r="V60" s="1368"/>
      <c r="W60" s="1369"/>
      <c r="X60" s="302" t="s">
        <v>39</v>
      </c>
      <c r="Y60" s="1367">
        <v>94.6</v>
      </c>
      <c r="Z60" s="1368"/>
      <c r="AA60" s="1368"/>
      <c r="AB60" s="1368"/>
      <c r="AC60" s="1369"/>
      <c r="AD60" s="303" t="s">
        <v>39</v>
      </c>
      <c r="AE60" s="1367">
        <v>35.4</v>
      </c>
      <c r="AF60" s="1368"/>
      <c r="AG60" s="1368"/>
      <c r="AH60" s="1368"/>
      <c r="AI60" s="1369"/>
      <c r="AJ60" s="304" t="s">
        <v>39</v>
      </c>
      <c r="AM60" s="71" t="s">
        <v>213</v>
      </c>
      <c r="AU60" s="59"/>
    </row>
    <row r="61" spans="1:52" ht="21.75" customHeight="1" thickBot="1">
      <c r="A61" s="1396"/>
      <c r="B61" s="305" t="s">
        <v>352</v>
      </c>
      <c r="C61" s="308"/>
      <c r="D61" s="308"/>
      <c r="E61" s="308"/>
      <c r="F61" s="308"/>
      <c r="G61" s="308"/>
      <c r="H61" s="308"/>
      <c r="I61" s="308"/>
      <c r="J61" s="308"/>
      <c r="K61" s="308"/>
      <c r="L61" s="276"/>
      <c r="M61" s="276"/>
      <c r="N61" s="276"/>
      <c r="O61" s="276"/>
      <c r="P61" s="276"/>
      <c r="Q61" s="276"/>
      <c r="R61" s="276"/>
      <c r="S61" s="1324">
        <f>IFERROR(ROUND(S58/S59,),"")</f>
        <v>230978</v>
      </c>
      <c r="T61" s="1325"/>
      <c r="U61" s="1325"/>
      <c r="V61" s="1325"/>
      <c r="W61" s="1326"/>
      <c r="X61" s="302" t="s">
        <v>2</v>
      </c>
      <c r="Y61" s="1324">
        <f>IFERROR(ROUND(Y58/Y59,),"")</f>
        <v>206903</v>
      </c>
      <c r="Z61" s="1325"/>
      <c r="AA61" s="1325"/>
      <c r="AB61" s="1325"/>
      <c r="AC61" s="1326"/>
      <c r="AD61" s="302" t="s">
        <v>2</v>
      </c>
      <c r="AE61" s="1324">
        <f>IFERROR(ROUND(AE58/AE59,),"")</f>
        <v>190114</v>
      </c>
      <c r="AF61" s="1325"/>
      <c r="AG61" s="1325"/>
      <c r="AH61" s="1325"/>
      <c r="AI61" s="1326"/>
      <c r="AJ61" s="304" t="s">
        <v>2</v>
      </c>
      <c r="AM61" s="71" t="s">
        <v>278</v>
      </c>
      <c r="AU61" s="59"/>
    </row>
    <row r="62" spans="1:52" ht="18" customHeight="1">
      <c r="A62" s="1396"/>
      <c r="B62" s="1377" t="s">
        <v>353</v>
      </c>
      <c r="C62" s="1378"/>
      <c r="D62" s="1378"/>
      <c r="E62" s="1378"/>
      <c r="F62" s="1378"/>
      <c r="G62" s="1378"/>
      <c r="H62" s="1378"/>
      <c r="I62" s="1378"/>
      <c r="J62" s="1378"/>
      <c r="K62" s="309"/>
      <c r="L62" s="310" t="s">
        <v>271</v>
      </c>
      <c r="M62" s="311"/>
      <c r="N62" s="311"/>
      <c r="O62" s="311"/>
      <c r="P62" s="311"/>
      <c r="Q62" s="311"/>
      <c r="R62" s="311"/>
      <c r="S62" s="1319">
        <f>CEILING(AP63,1)</f>
        <v>88206</v>
      </c>
      <c r="T62" s="1320"/>
      <c r="U62" s="1320"/>
      <c r="V62" s="1320"/>
      <c r="W62" s="1320"/>
      <c r="X62" s="312" t="s">
        <v>272</v>
      </c>
      <c r="Y62" s="1388"/>
      <c r="Z62" s="1389"/>
      <c r="AA62" s="1389"/>
      <c r="AB62" s="1389"/>
      <c r="AC62" s="1389"/>
      <c r="AD62" s="1390"/>
      <c r="AE62" s="1374"/>
      <c r="AF62" s="1375"/>
      <c r="AG62" s="1375"/>
      <c r="AH62" s="1375"/>
      <c r="AI62" s="1375"/>
      <c r="AJ62" s="1376"/>
      <c r="AN62" s="72"/>
      <c r="AO62" s="73"/>
      <c r="AP62" s="74" t="s">
        <v>151</v>
      </c>
      <c r="AQ62" s="75" t="s">
        <v>152</v>
      </c>
      <c r="AR62" s="74" t="s">
        <v>153</v>
      </c>
      <c r="AS62" s="75" t="s">
        <v>263</v>
      </c>
      <c r="AT62" s="76" t="s">
        <v>264</v>
      </c>
      <c r="AU62" s="77" t="s">
        <v>265</v>
      </c>
      <c r="AV62" s="78" t="s">
        <v>266</v>
      </c>
      <c r="AW62" s="77"/>
      <c r="AX62" s="77"/>
      <c r="AY62" s="77"/>
      <c r="AZ62" s="79"/>
    </row>
    <row r="63" spans="1:52" ht="18" customHeight="1">
      <c r="A63" s="1396"/>
      <c r="B63" s="1164"/>
      <c r="C63" s="1165"/>
      <c r="D63" s="1165"/>
      <c r="E63" s="1165"/>
      <c r="F63" s="1165"/>
      <c r="G63" s="1165"/>
      <c r="H63" s="1165"/>
      <c r="I63" s="1165"/>
      <c r="J63" s="1165"/>
      <c r="K63" s="313"/>
      <c r="L63" s="306"/>
      <c r="M63" s="314" t="s">
        <v>203</v>
      </c>
      <c r="N63" s="1387">
        <f>T63</f>
        <v>19158343.200000003</v>
      </c>
      <c r="O63" s="1387"/>
      <c r="P63" s="1387"/>
      <c r="Q63" s="314" t="s">
        <v>272</v>
      </c>
      <c r="R63" s="315" t="s">
        <v>273</v>
      </c>
      <c r="S63" s="316" t="s">
        <v>203</v>
      </c>
      <c r="T63" s="1281">
        <f>S60*S62*12</f>
        <v>19158343.200000003</v>
      </c>
      <c r="U63" s="1281"/>
      <c r="V63" s="1281"/>
      <c r="W63" s="317" t="s">
        <v>272</v>
      </c>
      <c r="X63" s="318" t="s">
        <v>273</v>
      </c>
      <c r="Y63" s="1388"/>
      <c r="Z63" s="1389"/>
      <c r="AA63" s="1389"/>
      <c r="AB63" s="1389"/>
      <c r="AC63" s="1389"/>
      <c r="AD63" s="1390"/>
      <c r="AE63" s="1374"/>
      <c r="AF63" s="1375"/>
      <c r="AG63" s="1375"/>
      <c r="AH63" s="1375"/>
      <c r="AI63" s="1375"/>
      <c r="AJ63" s="1376"/>
      <c r="AN63" s="80" t="s">
        <v>156</v>
      </c>
      <c r="AO63" s="80" t="s">
        <v>149</v>
      </c>
      <c r="AP63" s="81">
        <f>IFERROR(AB49/(S60*12),0)</f>
        <v>88205.414364640877</v>
      </c>
      <c r="AQ63" s="82"/>
      <c r="AR63" s="81"/>
      <c r="AS63" s="77"/>
      <c r="AT63" s="83"/>
      <c r="AU63" s="77"/>
      <c r="AV63" s="84" t="s">
        <v>267</v>
      </c>
      <c r="AW63" s="77"/>
      <c r="AX63" s="77"/>
      <c r="AY63" s="77"/>
      <c r="AZ63" s="79"/>
    </row>
    <row r="64" spans="1:52" ht="18" customHeight="1" thickBot="1">
      <c r="A64" s="1396"/>
      <c r="B64" s="1164"/>
      <c r="C64" s="1165"/>
      <c r="D64" s="1165"/>
      <c r="E64" s="1165"/>
      <c r="F64" s="1165"/>
      <c r="G64" s="1165"/>
      <c r="H64" s="1165"/>
      <c r="I64" s="1165"/>
      <c r="J64" s="1165"/>
      <c r="K64" s="309"/>
      <c r="L64" s="310" t="s">
        <v>274</v>
      </c>
      <c r="M64" s="311"/>
      <c r="N64" s="311"/>
      <c r="O64" s="311"/>
      <c r="P64" s="311"/>
      <c r="Q64" s="311"/>
      <c r="R64" s="311"/>
      <c r="S64" s="1317">
        <f>IF((CEILING(AP66,1)-AP66)-2*(CEILING(AQ66,1)-AQ66)&gt;=0,CEILING(AP66,1),CEILING(AP66+AU67/S60/12,1))</f>
        <v>24412</v>
      </c>
      <c r="T64" s="1318"/>
      <c r="U64" s="1318"/>
      <c r="V64" s="1318"/>
      <c r="W64" s="1318"/>
      <c r="X64" s="319" t="s">
        <v>272</v>
      </c>
      <c r="Y64" s="1317">
        <f>IF((CEILING(AP66,1)-AP66)-2*(CEILING(AQ66,1)-AQ66)&gt;=0,CEILING(AQ66,1),FLOOR(AQ66,1))</f>
        <v>12206</v>
      </c>
      <c r="Z64" s="1318"/>
      <c r="AA64" s="1318"/>
      <c r="AB64" s="1318"/>
      <c r="AC64" s="1318"/>
      <c r="AD64" s="319" t="s">
        <v>272</v>
      </c>
      <c r="AE64" s="1407"/>
      <c r="AF64" s="1408"/>
      <c r="AG64" s="1408"/>
      <c r="AH64" s="1408"/>
      <c r="AI64" s="1408"/>
      <c r="AJ64" s="1409"/>
      <c r="AN64" s="85"/>
      <c r="AO64" s="86" t="s">
        <v>150</v>
      </c>
      <c r="AP64" s="87">
        <f>AB49</f>
        <v>19158216</v>
      </c>
      <c r="AQ64" s="88"/>
      <c r="AR64" s="87"/>
      <c r="AS64" s="89">
        <f>SUM(AP64:AR64)</f>
        <v>19158216</v>
      </c>
      <c r="AT64" s="90">
        <f>AS64-S60*S62*12</f>
        <v>-127.20000000298023</v>
      </c>
      <c r="AU64" s="91" t="s">
        <v>239</v>
      </c>
      <c r="AV64" s="92"/>
      <c r="AW64" s="93"/>
      <c r="AX64" s="93"/>
      <c r="AY64" s="93"/>
      <c r="AZ64" s="94"/>
    </row>
    <row r="65" spans="1:74" ht="18" customHeight="1" thickBot="1">
      <c r="A65" s="1396"/>
      <c r="B65" s="1164"/>
      <c r="C65" s="1165"/>
      <c r="D65" s="1165"/>
      <c r="E65" s="1165"/>
      <c r="F65" s="1165"/>
      <c r="G65" s="1165"/>
      <c r="H65" s="1165"/>
      <c r="I65" s="1165"/>
      <c r="J65" s="1165"/>
      <c r="K65" s="313"/>
      <c r="L65" s="306"/>
      <c r="M65" s="314" t="s">
        <v>203</v>
      </c>
      <c r="N65" s="1387">
        <f>SUM(T65,Z65)</f>
        <v>19158537.600000001</v>
      </c>
      <c r="O65" s="1387"/>
      <c r="P65" s="1387"/>
      <c r="Q65" s="314" t="s">
        <v>272</v>
      </c>
      <c r="R65" s="315" t="s">
        <v>273</v>
      </c>
      <c r="S65" s="320" t="s">
        <v>203</v>
      </c>
      <c r="T65" s="1387">
        <f>S60*S64*12</f>
        <v>5302286.4000000004</v>
      </c>
      <c r="U65" s="1387"/>
      <c r="V65" s="1387"/>
      <c r="W65" s="314" t="s">
        <v>272</v>
      </c>
      <c r="X65" s="321" t="s">
        <v>273</v>
      </c>
      <c r="Y65" s="320" t="s">
        <v>203</v>
      </c>
      <c r="Z65" s="1387">
        <f>Y60*Y64*12</f>
        <v>13856251.199999999</v>
      </c>
      <c r="AA65" s="1387"/>
      <c r="AB65" s="1387"/>
      <c r="AC65" s="314" t="s">
        <v>272</v>
      </c>
      <c r="AD65" s="321" t="s">
        <v>273</v>
      </c>
      <c r="AE65" s="1410"/>
      <c r="AF65" s="1411"/>
      <c r="AG65" s="1411"/>
      <c r="AH65" s="1411"/>
      <c r="AI65" s="1411"/>
      <c r="AJ65" s="1412"/>
      <c r="AN65" s="80" t="s">
        <v>157</v>
      </c>
      <c r="AO65" s="95" t="s">
        <v>155</v>
      </c>
      <c r="AP65" s="96">
        <v>2</v>
      </c>
      <c r="AQ65" s="97">
        <v>1</v>
      </c>
      <c r="AR65" s="98"/>
      <c r="AS65" s="77"/>
      <c r="AT65" s="83"/>
      <c r="AU65" s="77"/>
      <c r="AV65" s="84" t="s">
        <v>268</v>
      </c>
      <c r="AW65" s="99">
        <f>AP65/AQ65</f>
        <v>2</v>
      </c>
      <c r="AX65" s="100" t="str">
        <f>IF(AW65&lt;1,"  1を上回るよう配分比率を設定してください。","  1を上回ることを確認してください")</f>
        <v xml:space="preserve">  1を上回ることを確認してください</v>
      </c>
      <c r="AY65" s="100"/>
      <c r="AZ65" s="101"/>
    </row>
    <row r="66" spans="1:74" ht="18" customHeight="1">
      <c r="A66" s="1396"/>
      <c r="B66" s="1164"/>
      <c r="C66" s="1165"/>
      <c r="D66" s="1165"/>
      <c r="E66" s="1165"/>
      <c r="F66" s="1165"/>
      <c r="G66" s="1165"/>
      <c r="H66" s="1165"/>
      <c r="I66" s="1165"/>
      <c r="J66" s="1165"/>
      <c r="K66" s="322"/>
      <c r="L66" s="310" t="s">
        <v>275</v>
      </c>
      <c r="M66" s="311"/>
      <c r="N66" s="311"/>
      <c r="O66" s="311"/>
      <c r="P66" s="311"/>
      <c r="Q66" s="311"/>
      <c r="R66" s="311"/>
      <c r="S66" s="1319">
        <f>IF((CEILING(AP69,1)-AP69)-2*(CEILING(AQ69,1)-AQ69)&gt;=0,CEILING(AP69,1),CEILING(AP69+(AU69+AU70)/S60/12,1))</f>
        <v>21502</v>
      </c>
      <c r="T66" s="1320"/>
      <c r="U66" s="1320"/>
      <c r="V66" s="1320"/>
      <c r="W66" s="1320"/>
      <c r="X66" s="312" t="s">
        <v>272</v>
      </c>
      <c r="Y66" s="1319">
        <f>IF((CEILING(AP69,1)-AP69)-2*(CEILING(AQ69,1)-AQ69)&gt;=0,CEILING(AQ69,1),FLOOR(AQ69,1))</f>
        <v>10751</v>
      </c>
      <c r="Z66" s="1320"/>
      <c r="AA66" s="1320"/>
      <c r="AB66" s="1320"/>
      <c r="AC66" s="1320"/>
      <c r="AD66" s="312" t="s">
        <v>272</v>
      </c>
      <c r="AE66" s="1320">
        <f>IF(Y66-2*(CEILING(AR69,1))&gt;=0,CEILING(AR69,1),FLOOR(AR69,1))</f>
        <v>5375</v>
      </c>
      <c r="AF66" s="1320"/>
      <c r="AG66" s="1320"/>
      <c r="AH66" s="1320"/>
      <c r="AI66" s="1320"/>
      <c r="AJ66" s="323" t="s">
        <v>272</v>
      </c>
      <c r="AN66" s="102"/>
      <c r="AO66" s="103" t="s">
        <v>149</v>
      </c>
      <c r="AP66" s="104">
        <f>AB49/((S60+Y60/AW65)*12)</f>
        <v>24411.590214067277</v>
      </c>
      <c r="AQ66" s="105">
        <f>AB49/((S60*AW65+Y60)*12)</f>
        <v>12205.795107033638</v>
      </c>
      <c r="AR66" s="104"/>
      <c r="AS66" s="106"/>
      <c r="AT66" s="107"/>
      <c r="AU66" s="106"/>
      <c r="AV66" s="108"/>
      <c r="AW66" s="109"/>
      <c r="AX66" s="106"/>
      <c r="AY66" s="106"/>
      <c r="AZ66" s="110"/>
    </row>
    <row r="67" spans="1:74" ht="18" customHeight="1" thickBot="1">
      <c r="A67" s="324"/>
      <c r="B67" s="1164"/>
      <c r="C67" s="1165"/>
      <c r="D67" s="1165"/>
      <c r="E67" s="1165"/>
      <c r="F67" s="1165"/>
      <c r="G67" s="1165"/>
      <c r="H67" s="1165"/>
      <c r="I67" s="1165"/>
      <c r="J67" s="1165"/>
      <c r="K67" s="313"/>
      <c r="L67" s="308"/>
      <c r="M67" s="317" t="s">
        <v>203</v>
      </c>
      <c r="N67" s="1281">
        <f>SUM(T67,Z67,AF67)</f>
        <v>19158069.600000001</v>
      </c>
      <c r="O67" s="1281"/>
      <c r="P67" s="1281"/>
      <c r="Q67" s="317" t="s">
        <v>272</v>
      </c>
      <c r="R67" s="325" t="s">
        <v>273</v>
      </c>
      <c r="S67" s="316" t="s">
        <v>203</v>
      </c>
      <c r="T67" s="1281">
        <f>S60*S66*12</f>
        <v>4670234.4000000004</v>
      </c>
      <c r="U67" s="1281"/>
      <c r="V67" s="1281"/>
      <c r="W67" s="317" t="s">
        <v>272</v>
      </c>
      <c r="X67" s="321" t="s">
        <v>273</v>
      </c>
      <c r="Y67" s="316" t="s">
        <v>203</v>
      </c>
      <c r="Z67" s="1281">
        <f>Y60*Y66*12</f>
        <v>12204535.199999999</v>
      </c>
      <c r="AA67" s="1281"/>
      <c r="AB67" s="1281"/>
      <c r="AC67" s="317" t="s">
        <v>272</v>
      </c>
      <c r="AD67" s="321" t="s">
        <v>273</v>
      </c>
      <c r="AE67" s="317" t="s">
        <v>203</v>
      </c>
      <c r="AF67" s="1281">
        <f>AE60*AE66*12</f>
        <v>2283300</v>
      </c>
      <c r="AG67" s="1281"/>
      <c r="AH67" s="1281"/>
      <c r="AI67" s="317" t="s">
        <v>272</v>
      </c>
      <c r="AJ67" s="326" t="s">
        <v>273</v>
      </c>
      <c r="AN67" s="85"/>
      <c r="AO67" s="85" t="s">
        <v>150</v>
      </c>
      <c r="AP67" s="111">
        <f>AB49/(1+Y60/S60/AW65)</f>
        <v>5302197.3944954136</v>
      </c>
      <c r="AQ67" s="112">
        <f>AB49/(S60/Y60*AW65+1)</f>
        <v>13856018.605504585</v>
      </c>
      <c r="AR67" s="111"/>
      <c r="AS67" s="89">
        <f>SUM(AP67:AR67)</f>
        <v>19158216</v>
      </c>
      <c r="AT67" s="90">
        <f>AS67-S60*S64*12-Y60*Y64*12</f>
        <v>-321.59999999962747</v>
      </c>
      <c r="AU67" s="93">
        <f>IF((CEILING(AP66,1)-AP66)-2*(CEILING(AQ66,1)-AQ66)&gt;=0,0,(AQ66-FLOOR(AQ66,1))*Y60*12)</f>
        <v>0</v>
      </c>
      <c r="AV67" s="92"/>
      <c r="AW67" s="113"/>
      <c r="AX67" s="93"/>
      <c r="AY67" s="93"/>
      <c r="AZ67" s="94"/>
    </row>
    <row r="68" spans="1:74" ht="18" customHeight="1" thickBot="1">
      <c r="A68" s="324"/>
      <c r="B68" s="1164"/>
      <c r="C68" s="1165"/>
      <c r="D68" s="1165"/>
      <c r="E68" s="1165"/>
      <c r="F68" s="1165"/>
      <c r="G68" s="1165"/>
      <c r="H68" s="1165"/>
      <c r="I68" s="1165"/>
      <c r="J68" s="1165"/>
      <c r="K68" s="322"/>
      <c r="L68" s="310" t="s">
        <v>276</v>
      </c>
      <c r="M68" s="311"/>
      <c r="N68" s="311"/>
      <c r="O68" s="311"/>
      <c r="P68" s="311"/>
      <c r="Q68" s="311"/>
      <c r="R68" s="311"/>
      <c r="S68" s="1379"/>
      <c r="T68" s="1380"/>
      <c r="U68" s="1380"/>
      <c r="V68" s="1380"/>
      <c r="W68" s="1381"/>
      <c r="X68" s="308" t="s">
        <v>272</v>
      </c>
      <c r="Y68" s="1379"/>
      <c r="Z68" s="1380"/>
      <c r="AA68" s="1380"/>
      <c r="AB68" s="1380"/>
      <c r="AC68" s="1381"/>
      <c r="AD68" s="327" t="s">
        <v>272</v>
      </c>
      <c r="AE68" s="1379"/>
      <c r="AF68" s="1380"/>
      <c r="AG68" s="1380"/>
      <c r="AH68" s="1380"/>
      <c r="AI68" s="1381"/>
      <c r="AJ68" s="328" t="s">
        <v>272</v>
      </c>
      <c r="AN68" s="80" t="s">
        <v>158</v>
      </c>
      <c r="AO68" s="108" t="s">
        <v>155</v>
      </c>
      <c r="AP68" s="96">
        <v>2</v>
      </c>
      <c r="AQ68" s="115">
        <v>1</v>
      </c>
      <c r="AR68" s="116">
        <v>0.5</v>
      </c>
      <c r="AS68" s="106"/>
      <c r="AT68" s="107"/>
      <c r="AU68" s="106"/>
      <c r="AV68" s="108" t="s">
        <v>268</v>
      </c>
      <c r="AW68" s="109">
        <f>AP68/AQ68</f>
        <v>2</v>
      </c>
      <c r="AX68" s="117" t="str">
        <f>IF(AW68&lt;1,"  1を上回るよう配分比率を設定してください。","  1を上回ることを確認してください")</f>
        <v xml:space="preserve">  1を上回ることを確認してください</v>
      </c>
      <c r="AY68" s="117"/>
      <c r="AZ68" s="118"/>
    </row>
    <row r="69" spans="1:74" ht="18" customHeight="1" thickBot="1">
      <c r="A69" s="324"/>
      <c r="B69" s="1166"/>
      <c r="C69" s="1167"/>
      <c r="D69" s="1167"/>
      <c r="E69" s="1167"/>
      <c r="F69" s="1167"/>
      <c r="G69" s="1167"/>
      <c r="H69" s="1167"/>
      <c r="I69" s="1165"/>
      <c r="J69" s="1165"/>
      <c r="K69" s="329"/>
      <c r="L69" s="308"/>
      <c r="M69" s="330" t="s">
        <v>203</v>
      </c>
      <c r="N69" s="1280">
        <f>SUM(T69,Z69,AF69)</f>
        <v>0</v>
      </c>
      <c r="O69" s="1280"/>
      <c r="P69" s="1280"/>
      <c r="Q69" s="330" t="s">
        <v>272</v>
      </c>
      <c r="R69" s="331" t="s">
        <v>273</v>
      </c>
      <c r="S69" s="332" t="s">
        <v>203</v>
      </c>
      <c r="T69" s="1280">
        <f>S60*S68*12</f>
        <v>0</v>
      </c>
      <c r="U69" s="1280"/>
      <c r="V69" s="1280"/>
      <c r="W69" s="330" t="s">
        <v>272</v>
      </c>
      <c r="X69" s="333" t="s">
        <v>273</v>
      </c>
      <c r="Y69" s="330" t="s">
        <v>203</v>
      </c>
      <c r="Z69" s="1280">
        <f>Y60*Y68*12</f>
        <v>0</v>
      </c>
      <c r="AA69" s="1280"/>
      <c r="AB69" s="1280"/>
      <c r="AC69" s="330" t="s">
        <v>272</v>
      </c>
      <c r="AD69" s="333" t="s">
        <v>273</v>
      </c>
      <c r="AE69" s="330" t="s">
        <v>203</v>
      </c>
      <c r="AF69" s="1280">
        <f>AE60*AE68*12</f>
        <v>0</v>
      </c>
      <c r="AG69" s="1280"/>
      <c r="AH69" s="1280"/>
      <c r="AI69" s="330" t="s">
        <v>272</v>
      </c>
      <c r="AJ69" s="334" t="s">
        <v>273</v>
      </c>
      <c r="AN69" s="119"/>
      <c r="AO69" s="120" t="s">
        <v>149</v>
      </c>
      <c r="AP69" s="104">
        <f>AB49/((S60+Y60/AW68+AE60/AW70)*12)</f>
        <v>21501.925925925927</v>
      </c>
      <c r="AQ69" s="105">
        <f>AB49/((S60*AW68+Y60+AE60/AW69)*12)</f>
        <v>10750.962962962964</v>
      </c>
      <c r="AR69" s="104">
        <f>AB49/((S60*AW70+Y60*AW69+AE60)*12)</f>
        <v>5375.4814814814818</v>
      </c>
      <c r="AS69" s="106"/>
      <c r="AT69" s="107"/>
      <c r="AU69" s="121">
        <f>IF((CEILING(AP69,1)-AP69)-2*(CEILING(AQ69,1)-AQ69)&gt;=0,0,(AQ69-FLOOR(AQ69,1))*Y60*12)</f>
        <v>0</v>
      </c>
      <c r="AV69" s="108" t="s">
        <v>269</v>
      </c>
      <c r="AW69" s="109">
        <f>AQ68/AR68</f>
        <v>2</v>
      </c>
      <c r="AX69" s="117" t="str">
        <f t="shared" ref="AX69" si="0">IF(AW69&lt;2,"  2以上となるよう配分比率を設定してください。","  2以上であることを確認してください")</f>
        <v xml:space="preserve">  2以上であることを確認してください</v>
      </c>
      <c r="AY69" s="117"/>
      <c r="AZ69" s="118"/>
    </row>
    <row r="70" spans="1:74" s="56" customFormat="1" ht="18" customHeight="1" thickBot="1">
      <c r="A70" s="335"/>
      <c r="B70" s="336" t="s">
        <v>314</v>
      </c>
      <c r="C70" s="272"/>
      <c r="D70" s="272"/>
      <c r="E70" s="272"/>
      <c r="F70" s="272"/>
      <c r="G70" s="272"/>
      <c r="H70" s="272"/>
      <c r="I70" s="272"/>
      <c r="J70" s="272"/>
      <c r="K70" s="337"/>
      <c r="L70" s="337"/>
      <c r="M70" s="272"/>
      <c r="N70" s="272"/>
      <c r="O70" s="272"/>
      <c r="P70" s="272"/>
      <c r="Q70" s="272"/>
      <c r="R70" s="272"/>
      <c r="S70" s="272"/>
      <c r="T70" s="272"/>
      <c r="U70" s="272"/>
      <c r="V70" s="272"/>
      <c r="W70" s="338"/>
      <c r="X70" s="1314">
        <v>7</v>
      </c>
      <c r="Y70" s="1315"/>
      <c r="Z70" s="339" t="s">
        <v>83</v>
      </c>
      <c r="AA70" s="340"/>
      <c r="AB70" s="340"/>
      <c r="AC70" s="1316"/>
      <c r="AD70" s="1316"/>
      <c r="AE70" s="339"/>
      <c r="AF70" s="339"/>
      <c r="AG70" s="339"/>
      <c r="AH70" s="341"/>
      <c r="AI70" s="342"/>
      <c r="AJ70" s="343"/>
      <c r="AN70" s="122"/>
      <c r="AO70" s="85" t="s">
        <v>150</v>
      </c>
      <c r="AP70" s="123">
        <f>AB49/(1+Y60/S60/AW68+AE60/S60/AW70)</f>
        <v>4670218.3111111121</v>
      </c>
      <c r="AQ70" s="89">
        <f>AB49/(S60/Y60*AW68+1+AE60/Y60/AW69)</f>
        <v>12204493.155555554</v>
      </c>
      <c r="AR70" s="123">
        <f>AB49/(S60/AE60*AW70+Y60/AE60*AW69+1)</f>
        <v>2283504.5333333332</v>
      </c>
      <c r="AS70" s="89">
        <f>SUM(AP70:AR70)</f>
        <v>19158216</v>
      </c>
      <c r="AT70" s="90">
        <f>AS70-S60*S66*12-Y60*Y66*12-AE60*AE66*12</f>
        <v>146.40000000037253</v>
      </c>
      <c r="AU70" s="124">
        <f>IF(Y66-2*(CEILING(AR69,1))&gt;=0,0,(AR69-FLOOR(AR69,1))*AE60*12)</f>
        <v>204.53333333344779</v>
      </c>
      <c r="AV70" s="92" t="s">
        <v>270</v>
      </c>
      <c r="AW70" s="93">
        <f>AP68/AR68</f>
        <v>4</v>
      </c>
      <c r="AX70" s="93"/>
      <c r="AY70" s="93"/>
      <c r="AZ70" s="94"/>
    </row>
    <row r="71" spans="1:74" s="56" customFormat="1" ht="16.5" customHeight="1">
      <c r="A71" s="344"/>
      <c r="B71" s="345"/>
      <c r="C71" s="346" t="s">
        <v>258</v>
      </c>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8"/>
      <c r="AL71" s="125"/>
      <c r="AM71" s="126"/>
      <c r="AN71" s="127"/>
      <c r="AO71" s="127"/>
      <c r="AP71" s="127"/>
      <c r="AQ71" s="127"/>
      <c r="AR71" s="128"/>
      <c r="AT71" s="58"/>
    </row>
    <row r="72" spans="1:74" s="56" customFormat="1" ht="15.75" customHeight="1">
      <c r="A72" s="344"/>
      <c r="B72" s="345"/>
      <c r="C72" s="349"/>
      <c r="D72" s="346" t="s">
        <v>259</v>
      </c>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283"/>
      <c r="AJ72" s="348"/>
      <c r="AL72" s="125"/>
      <c r="AM72" s="126"/>
      <c r="AN72" s="127"/>
      <c r="AO72" s="127"/>
      <c r="AP72" s="127"/>
      <c r="AQ72" s="127"/>
      <c r="AR72" s="128"/>
      <c r="AT72" s="58"/>
    </row>
    <row r="73" spans="1:74" s="56" customFormat="1" ht="15.75" customHeight="1">
      <c r="A73" s="344"/>
      <c r="B73" s="345"/>
      <c r="C73" s="351"/>
      <c r="D73" s="346" t="s">
        <v>260</v>
      </c>
      <c r="E73" s="352"/>
      <c r="F73" s="352"/>
      <c r="G73" s="352"/>
      <c r="H73" s="352"/>
      <c r="I73" s="352"/>
      <c r="J73" s="352"/>
      <c r="K73" s="352"/>
      <c r="L73" s="352"/>
      <c r="M73" s="352"/>
      <c r="N73" s="352"/>
      <c r="O73" s="352"/>
      <c r="P73" s="352"/>
      <c r="Q73" s="352"/>
      <c r="R73" s="352"/>
      <c r="S73" s="352"/>
      <c r="T73" s="350"/>
      <c r="U73" s="350"/>
      <c r="V73" s="350"/>
      <c r="W73" s="350"/>
      <c r="X73" s="350"/>
      <c r="Y73" s="350"/>
      <c r="Z73" s="350"/>
      <c r="AA73" s="350"/>
      <c r="AB73" s="350"/>
      <c r="AC73" s="350"/>
      <c r="AD73" s="350"/>
      <c r="AE73" s="350"/>
      <c r="AF73" s="350"/>
      <c r="AG73" s="350"/>
      <c r="AH73" s="350"/>
      <c r="AI73" s="283"/>
      <c r="AJ73" s="348"/>
      <c r="AL73" s="125"/>
      <c r="AM73" s="126"/>
      <c r="AN73" s="127"/>
      <c r="AO73" s="127"/>
      <c r="AP73" s="127"/>
      <c r="AQ73" s="127"/>
      <c r="AR73" s="128"/>
      <c r="AT73" s="58"/>
    </row>
    <row r="74" spans="1:74" s="56" customFormat="1" ht="27" customHeight="1">
      <c r="A74" s="344"/>
      <c r="B74" s="345"/>
      <c r="C74" s="351"/>
      <c r="D74" s="1171" t="s">
        <v>315</v>
      </c>
      <c r="E74" s="1171"/>
      <c r="F74" s="1171"/>
      <c r="G74" s="1171"/>
      <c r="H74" s="1171"/>
      <c r="I74" s="1171"/>
      <c r="J74" s="1171"/>
      <c r="K74" s="1171"/>
      <c r="L74" s="1171"/>
      <c r="M74" s="1171"/>
      <c r="N74" s="1171"/>
      <c r="O74" s="1171"/>
      <c r="P74" s="1171"/>
      <c r="Q74" s="1171"/>
      <c r="R74" s="1171"/>
      <c r="S74" s="1171"/>
      <c r="T74" s="1171"/>
      <c r="U74" s="1171"/>
      <c r="V74" s="1171"/>
      <c r="W74" s="1171"/>
      <c r="X74" s="1171"/>
      <c r="Y74" s="1171"/>
      <c r="Z74" s="1171"/>
      <c r="AA74" s="1171"/>
      <c r="AB74" s="1171"/>
      <c r="AC74" s="1171"/>
      <c r="AD74" s="1171"/>
      <c r="AE74" s="1171"/>
      <c r="AF74" s="1171"/>
      <c r="AG74" s="1171"/>
      <c r="AH74" s="1171"/>
      <c r="AI74" s="1171"/>
      <c r="AJ74" s="348"/>
      <c r="AL74" s="125"/>
      <c r="AM74" s="126"/>
      <c r="AN74" s="127"/>
      <c r="AO74" s="127"/>
      <c r="AP74" s="127"/>
      <c r="AQ74" s="127"/>
      <c r="AR74" s="128"/>
      <c r="AT74" s="58"/>
    </row>
    <row r="75" spans="1:74" s="56" customFormat="1" ht="18" customHeight="1" thickBot="1">
      <c r="A75" s="353"/>
      <c r="B75" s="354"/>
      <c r="C75" s="355"/>
      <c r="D75" s="356" t="s">
        <v>68</v>
      </c>
      <c r="E75" s="357"/>
      <c r="F75" s="1308"/>
      <c r="G75" s="1308"/>
      <c r="H75" s="1308"/>
      <c r="I75" s="1308"/>
      <c r="J75" s="1308"/>
      <c r="K75" s="1308"/>
      <c r="L75" s="1308"/>
      <c r="M75" s="1308"/>
      <c r="N75" s="1308"/>
      <c r="O75" s="1308"/>
      <c r="P75" s="1308"/>
      <c r="Q75" s="1308"/>
      <c r="R75" s="1308"/>
      <c r="S75" s="1308"/>
      <c r="T75" s="1308"/>
      <c r="U75" s="1308"/>
      <c r="V75" s="1308"/>
      <c r="W75" s="1308"/>
      <c r="X75" s="1308"/>
      <c r="Y75" s="1308"/>
      <c r="Z75" s="1308"/>
      <c r="AA75" s="1308"/>
      <c r="AB75" s="1308"/>
      <c r="AC75" s="1308"/>
      <c r="AD75" s="1308"/>
      <c r="AE75" s="1308"/>
      <c r="AF75" s="1308"/>
      <c r="AG75" s="1308"/>
      <c r="AH75" s="1308"/>
      <c r="AI75" s="1308"/>
      <c r="AJ75" s="358" t="s">
        <v>261</v>
      </c>
      <c r="AL75" s="125"/>
      <c r="AM75" s="126"/>
      <c r="AN75" s="127"/>
      <c r="AO75" s="127"/>
      <c r="AP75" s="127"/>
      <c r="AQ75" s="127"/>
      <c r="AR75" s="128"/>
      <c r="AT75" s="58"/>
    </row>
    <row r="76" spans="1:74" s="56" customFormat="1" ht="18" customHeight="1" thickBot="1">
      <c r="A76" s="200" t="s">
        <v>40</v>
      </c>
      <c r="B76" s="359" t="s">
        <v>354</v>
      </c>
      <c r="C76" s="360"/>
      <c r="D76" s="360"/>
      <c r="E76" s="360"/>
      <c r="F76" s="360"/>
      <c r="G76" s="360"/>
      <c r="H76" s="359"/>
      <c r="I76" s="359"/>
      <c r="J76" s="359"/>
      <c r="K76" s="359"/>
      <c r="L76" s="361"/>
      <c r="M76" s="257"/>
      <c r="N76" s="362" t="s">
        <v>188</v>
      </c>
      <c r="O76" s="258"/>
      <c r="P76" s="1153">
        <v>4</v>
      </c>
      <c r="Q76" s="1153"/>
      <c r="R76" s="258" t="s">
        <v>12</v>
      </c>
      <c r="S76" s="1153">
        <v>4</v>
      </c>
      <c r="T76" s="1153"/>
      <c r="U76" s="258" t="s">
        <v>13</v>
      </c>
      <c r="V76" s="1172" t="s">
        <v>14</v>
      </c>
      <c r="W76" s="1172"/>
      <c r="X76" s="258" t="s">
        <v>34</v>
      </c>
      <c r="Y76" s="258"/>
      <c r="Z76" s="1153">
        <v>5</v>
      </c>
      <c r="AA76" s="1153"/>
      <c r="AB76" s="258" t="s">
        <v>12</v>
      </c>
      <c r="AC76" s="1153">
        <v>3</v>
      </c>
      <c r="AD76" s="1153"/>
      <c r="AE76" s="258" t="s">
        <v>13</v>
      </c>
      <c r="AF76" s="258" t="s">
        <v>186</v>
      </c>
      <c r="AG76" s="258">
        <f>IF(P76&gt;=1,(Z76*12+AC76)-(P76*12+S76)+1,"")</f>
        <v>12</v>
      </c>
      <c r="AH76" s="1172" t="s">
        <v>187</v>
      </c>
      <c r="AI76" s="1172"/>
      <c r="AJ76" s="259" t="s">
        <v>71</v>
      </c>
    </row>
    <row r="77" spans="1:74" s="56" customFormat="1" ht="6" customHeight="1">
      <c r="A77" s="363"/>
      <c r="B77" s="364"/>
      <c r="C77" s="364"/>
      <c r="D77" s="364"/>
      <c r="E77" s="364"/>
      <c r="F77" s="364"/>
      <c r="G77" s="364"/>
      <c r="H77" s="364"/>
      <c r="I77" s="364"/>
      <c r="J77" s="364"/>
      <c r="K77" s="364"/>
      <c r="L77" s="364"/>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6"/>
    </row>
    <row r="78" spans="1:74" s="56" customFormat="1" ht="13.5" customHeight="1">
      <c r="A78" s="264" t="s">
        <v>107</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6"/>
    </row>
    <row r="79" spans="1:74" s="56" customFormat="1" ht="24" customHeight="1">
      <c r="A79" s="366" t="s">
        <v>108</v>
      </c>
      <c r="B79" s="1158" t="s">
        <v>316</v>
      </c>
      <c r="C79" s="1158"/>
      <c r="D79" s="1158"/>
      <c r="E79" s="1158"/>
      <c r="F79" s="1158"/>
      <c r="G79" s="1158"/>
      <c r="H79" s="1158"/>
      <c r="I79" s="1158"/>
      <c r="J79" s="1158"/>
      <c r="K79" s="1158"/>
      <c r="L79" s="1158"/>
      <c r="M79" s="1158"/>
      <c r="N79" s="1158"/>
      <c r="O79" s="1158"/>
      <c r="P79" s="1158"/>
      <c r="Q79" s="1158"/>
      <c r="R79" s="1158"/>
      <c r="S79" s="1158"/>
      <c r="T79" s="1158"/>
      <c r="U79" s="1158"/>
      <c r="V79" s="1158"/>
      <c r="W79" s="1158"/>
      <c r="X79" s="1158"/>
      <c r="Y79" s="1158"/>
      <c r="Z79" s="1158"/>
      <c r="AA79" s="1158"/>
      <c r="AB79" s="1158"/>
      <c r="AC79" s="1158"/>
      <c r="AD79" s="1158"/>
      <c r="AE79" s="1158"/>
      <c r="AF79" s="1158"/>
      <c r="AG79" s="1158"/>
      <c r="AH79" s="1158"/>
      <c r="AI79" s="1158"/>
      <c r="AJ79" s="1158"/>
    </row>
    <row r="80" spans="1:74" s="56" customFormat="1" ht="77.25" customHeight="1">
      <c r="A80" s="366" t="s">
        <v>108</v>
      </c>
      <c r="B80" s="1158" t="s">
        <v>512</v>
      </c>
      <c r="C80" s="1158"/>
      <c r="D80" s="1158"/>
      <c r="E80" s="1158"/>
      <c r="F80" s="1158"/>
      <c r="G80" s="1158"/>
      <c r="H80" s="1158"/>
      <c r="I80" s="1158"/>
      <c r="J80" s="1158"/>
      <c r="K80" s="1158"/>
      <c r="L80" s="1158"/>
      <c r="M80" s="1158"/>
      <c r="N80" s="1158"/>
      <c r="O80" s="1158"/>
      <c r="P80" s="1158"/>
      <c r="Q80" s="1158"/>
      <c r="R80" s="1158"/>
      <c r="S80" s="1158"/>
      <c r="T80" s="1158"/>
      <c r="U80" s="1158"/>
      <c r="V80" s="1158"/>
      <c r="W80" s="1158"/>
      <c r="X80" s="1158"/>
      <c r="Y80" s="1158"/>
      <c r="Z80" s="1158"/>
      <c r="AA80" s="1158"/>
      <c r="AB80" s="1158"/>
      <c r="AC80" s="1158"/>
      <c r="AD80" s="1158"/>
      <c r="AE80" s="1158"/>
      <c r="AF80" s="1158"/>
      <c r="AG80" s="1158"/>
      <c r="AH80" s="1158"/>
      <c r="AI80" s="1158"/>
      <c r="AJ80" s="1158"/>
      <c r="AM80" s="1154">
        <v>2</v>
      </c>
      <c r="AN80" s="1154"/>
      <c r="AO80" s="1154"/>
      <c r="AP80" s="1154"/>
      <c r="AQ80" s="1154"/>
      <c r="AR80" s="1154"/>
      <c r="AS80" s="1154"/>
      <c r="AT80" s="1154"/>
      <c r="AU80" s="1154"/>
      <c r="AV80" s="1154"/>
      <c r="AW80" s="1154"/>
      <c r="AX80" s="848"/>
      <c r="AY80" s="848"/>
      <c r="AZ80" s="848"/>
      <c r="BA80" s="848"/>
      <c r="BB80" s="848"/>
      <c r="BC80" s="848"/>
      <c r="BD80" s="848"/>
      <c r="BE80" s="848"/>
      <c r="BF80" s="848"/>
      <c r="BG80" s="848"/>
      <c r="BH80" s="848"/>
      <c r="BI80" s="848"/>
      <c r="BJ80" s="848"/>
      <c r="BK80" s="848"/>
      <c r="BL80" s="848"/>
      <c r="BM80" s="848"/>
      <c r="BN80" s="848"/>
      <c r="BO80" s="848"/>
      <c r="BP80" s="848"/>
      <c r="BQ80" s="848"/>
      <c r="BR80" s="848"/>
      <c r="BS80" s="848"/>
      <c r="BT80" s="848"/>
      <c r="BU80" s="848"/>
      <c r="BV80" s="848"/>
    </row>
    <row r="81" spans="1:37" s="56" customFormat="1" ht="25.5" customHeight="1">
      <c r="A81" s="366" t="s">
        <v>108</v>
      </c>
      <c r="B81" s="1362" t="s">
        <v>191</v>
      </c>
      <c r="C81" s="1362"/>
      <c r="D81" s="1362"/>
      <c r="E81" s="1362"/>
      <c r="F81" s="1362"/>
      <c r="G81" s="1362"/>
      <c r="H81" s="1362"/>
      <c r="I81" s="1362"/>
      <c r="J81" s="1362"/>
      <c r="K81" s="1362"/>
      <c r="L81" s="1362"/>
      <c r="M81" s="1362"/>
      <c r="N81" s="1362"/>
      <c r="O81" s="1362"/>
      <c r="P81" s="1362"/>
      <c r="Q81" s="1362"/>
      <c r="R81" s="1362"/>
      <c r="S81" s="1362"/>
      <c r="T81" s="1362"/>
      <c r="U81" s="1362"/>
      <c r="V81" s="1362"/>
      <c r="W81" s="1362"/>
      <c r="X81" s="1362"/>
      <c r="Y81" s="1362"/>
      <c r="Z81" s="1362"/>
      <c r="AA81" s="1362"/>
      <c r="AB81" s="1362"/>
      <c r="AC81" s="1362"/>
      <c r="AD81" s="1362"/>
      <c r="AE81" s="1362"/>
      <c r="AF81" s="1362"/>
      <c r="AG81" s="1362"/>
      <c r="AH81" s="1362"/>
      <c r="AI81" s="1362"/>
      <c r="AJ81" s="1362"/>
    </row>
    <row r="82" spans="1:37" s="56" customFormat="1" ht="42.75" customHeight="1">
      <c r="A82" s="267" t="s">
        <v>108</v>
      </c>
      <c r="B82" s="1157" t="s">
        <v>358</v>
      </c>
      <c r="C82" s="1157"/>
      <c r="D82" s="1157"/>
      <c r="E82" s="1157"/>
      <c r="F82" s="1157"/>
      <c r="G82" s="1157"/>
      <c r="H82" s="1157"/>
      <c r="I82" s="1157"/>
      <c r="J82" s="1157"/>
      <c r="K82" s="1157"/>
      <c r="L82" s="1157"/>
      <c r="M82" s="1157"/>
      <c r="N82" s="1157"/>
      <c r="O82" s="1157"/>
      <c r="P82" s="1157"/>
      <c r="Q82" s="1157"/>
      <c r="R82" s="1157"/>
      <c r="S82" s="1157"/>
      <c r="T82" s="1157"/>
      <c r="U82" s="1157"/>
      <c r="V82" s="1157"/>
      <c r="W82" s="1157"/>
      <c r="X82" s="1157"/>
      <c r="Y82" s="1157"/>
      <c r="Z82" s="1157"/>
      <c r="AA82" s="1157"/>
      <c r="AB82" s="1157"/>
      <c r="AC82" s="1157"/>
      <c r="AD82" s="1157"/>
      <c r="AE82" s="1157"/>
      <c r="AF82" s="1157"/>
      <c r="AG82" s="1157"/>
      <c r="AH82" s="1157"/>
      <c r="AI82" s="1157"/>
      <c r="AJ82" s="1157"/>
    </row>
    <row r="83" spans="1:37" s="56" customFormat="1" ht="33.75" customHeight="1">
      <c r="A83" s="366" t="s">
        <v>147</v>
      </c>
      <c r="B83" s="1345" t="s">
        <v>319</v>
      </c>
      <c r="C83" s="1345"/>
      <c r="D83" s="1345"/>
      <c r="E83" s="1345"/>
      <c r="F83" s="1345"/>
      <c r="G83" s="1345"/>
      <c r="H83" s="1345"/>
      <c r="I83" s="1345"/>
      <c r="J83" s="1345"/>
      <c r="K83" s="1345"/>
      <c r="L83" s="1345"/>
      <c r="M83" s="1345"/>
      <c r="N83" s="1345"/>
      <c r="O83" s="1345"/>
      <c r="P83" s="1345"/>
      <c r="Q83" s="1345"/>
      <c r="R83" s="1345"/>
      <c r="S83" s="1345"/>
      <c r="T83" s="1345"/>
      <c r="U83" s="1345"/>
      <c r="V83" s="1345"/>
      <c r="W83" s="1345"/>
      <c r="X83" s="1345"/>
      <c r="Y83" s="1345"/>
      <c r="Z83" s="1345"/>
      <c r="AA83" s="1345"/>
      <c r="AB83" s="1345"/>
      <c r="AC83" s="1345"/>
      <c r="AD83" s="1345"/>
      <c r="AE83" s="1345"/>
      <c r="AF83" s="1345"/>
      <c r="AG83" s="1345"/>
      <c r="AH83" s="1345"/>
      <c r="AI83" s="1345"/>
      <c r="AJ83" s="1345"/>
    </row>
    <row r="84" spans="1:37" s="56" customFormat="1" ht="33.75" customHeight="1">
      <c r="A84" s="366" t="s">
        <v>108</v>
      </c>
      <c r="B84" s="1158" t="s">
        <v>402</v>
      </c>
      <c r="C84" s="1158"/>
      <c r="D84" s="1158"/>
      <c r="E84" s="1158"/>
      <c r="F84" s="1158"/>
      <c r="G84" s="1158"/>
      <c r="H84" s="1158"/>
      <c r="I84" s="1158"/>
      <c r="J84" s="1158"/>
      <c r="K84" s="1158"/>
      <c r="L84" s="1158"/>
      <c r="M84" s="1158"/>
      <c r="N84" s="1158"/>
      <c r="O84" s="1158"/>
      <c r="P84" s="1158"/>
      <c r="Q84" s="1158"/>
      <c r="R84" s="1158"/>
      <c r="S84" s="1158"/>
      <c r="T84" s="1158"/>
      <c r="U84" s="1158"/>
      <c r="V84" s="1158"/>
      <c r="W84" s="1158"/>
      <c r="X84" s="1158"/>
      <c r="Y84" s="1158"/>
      <c r="Z84" s="1158"/>
      <c r="AA84" s="1158"/>
      <c r="AB84" s="1158"/>
      <c r="AC84" s="1158"/>
      <c r="AD84" s="1158"/>
      <c r="AE84" s="1158"/>
      <c r="AF84" s="1158"/>
      <c r="AG84" s="1158"/>
      <c r="AH84" s="1158"/>
      <c r="AI84" s="1158"/>
      <c r="AJ84" s="1158"/>
    </row>
    <row r="85" spans="1:37" s="56" customFormat="1" ht="9" customHeight="1">
      <c r="A85" s="367"/>
      <c r="B85" s="368"/>
      <c r="C85" s="368"/>
      <c r="D85" s="368"/>
      <c r="E85" s="368"/>
      <c r="F85" s="368"/>
      <c r="G85" s="368"/>
      <c r="H85" s="368"/>
      <c r="I85" s="368"/>
      <c r="J85" s="368"/>
      <c r="K85" s="368"/>
      <c r="L85" s="368"/>
      <c r="M85" s="367"/>
      <c r="N85" s="367"/>
      <c r="O85" s="369"/>
      <c r="P85" s="369"/>
      <c r="Q85" s="367"/>
      <c r="R85" s="369"/>
      <c r="S85" s="369"/>
      <c r="T85" s="367"/>
      <c r="U85" s="283"/>
      <c r="V85" s="283"/>
      <c r="W85" s="367"/>
      <c r="X85" s="367"/>
      <c r="Y85" s="369"/>
      <c r="Z85" s="369"/>
      <c r="AA85" s="367"/>
      <c r="AB85" s="369"/>
      <c r="AC85" s="369"/>
      <c r="AD85" s="367"/>
      <c r="AE85" s="367"/>
      <c r="AF85" s="367"/>
      <c r="AG85" s="367"/>
      <c r="AH85" s="367"/>
      <c r="AI85" s="367"/>
      <c r="AJ85" s="370"/>
    </row>
    <row r="86" spans="1:37" s="56" customFormat="1" ht="18" customHeight="1">
      <c r="A86" s="371" t="s">
        <v>355</v>
      </c>
      <c r="B86" s="367"/>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3"/>
    </row>
    <row r="87" spans="1:37" s="56" customFormat="1" ht="3" customHeight="1">
      <c r="A87" s="327"/>
      <c r="B87" s="367"/>
      <c r="C87" s="372"/>
      <c r="D87" s="372"/>
      <c r="E87" s="372"/>
      <c r="F87" s="372"/>
      <c r="G87" s="372"/>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230"/>
      <c r="AF87" s="230"/>
      <c r="AG87" s="230"/>
      <c r="AH87" s="230"/>
      <c r="AI87" s="230"/>
      <c r="AJ87" s="230"/>
    </row>
    <row r="88" spans="1:37" s="56" customFormat="1" ht="18" customHeight="1">
      <c r="A88" s="374" t="s">
        <v>60</v>
      </c>
      <c r="B88" s="375"/>
      <c r="C88" s="376"/>
      <c r="D88" s="376"/>
      <c r="E88" s="372"/>
      <c r="F88" s="376"/>
      <c r="G88" s="376"/>
      <c r="H88" s="376"/>
      <c r="I88" s="372"/>
      <c r="J88" s="376"/>
      <c r="K88" s="376"/>
      <c r="L88" s="376"/>
      <c r="M88" s="376"/>
      <c r="N88" s="376"/>
      <c r="O88" s="372"/>
      <c r="P88" s="376"/>
      <c r="Q88" s="376"/>
      <c r="R88" s="376"/>
      <c r="S88" s="376"/>
      <c r="T88" s="376"/>
      <c r="U88" s="376"/>
      <c r="V88" s="372"/>
      <c r="W88" s="376"/>
      <c r="X88" s="376"/>
      <c r="Y88" s="372"/>
      <c r="Z88" s="372"/>
      <c r="AA88" s="376"/>
      <c r="AB88" s="376"/>
      <c r="AC88" s="376"/>
      <c r="AD88" s="376"/>
      <c r="AE88" s="230"/>
      <c r="AF88" s="365" t="s">
        <v>224</v>
      </c>
      <c r="AG88" s="377"/>
      <c r="AH88" s="378" t="s">
        <v>146</v>
      </c>
      <c r="AI88" s="377"/>
      <c r="AJ88" s="379"/>
      <c r="AK88" s="57"/>
    </row>
    <row r="89" spans="1:37" s="56" customFormat="1" ht="26.25" customHeight="1">
      <c r="A89" s="1159" t="s">
        <v>54</v>
      </c>
      <c r="B89" s="1160"/>
      <c r="C89" s="1160"/>
      <c r="D89" s="1285"/>
      <c r="E89" s="380"/>
      <c r="F89" s="381" t="s">
        <v>52</v>
      </c>
      <c r="G89" s="281"/>
      <c r="H89" s="281"/>
      <c r="I89" s="382"/>
      <c r="J89" s="381" t="s">
        <v>109</v>
      </c>
      <c r="K89" s="281"/>
      <c r="L89" s="281"/>
      <c r="M89" s="281"/>
      <c r="N89" s="281"/>
      <c r="O89" s="382"/>
      <c r="P89" s="381" t="s">
        <v>110</v>
      </c>
      <c r="Q89" s="281"/>
      <c r="R89" s="281"/>
      <c r="S89" s="281"/>
      <c r="T89" s="281"/>
      <c r="U89" s="281"/>
      <c r="V89" s="382"/>
      <c r="W89" s="381" t="s">
        <v>53</v>
      </c>
      <c r="X89" s="281"/>
      <c r="Y89" s="383"/>
      <c r="Z89" s="382"/>
      <c r="AA89" s="381" t="s">
        <v>48</v>
      </c>
      <c r="AB89" s="281"/>
      <c r="AC89" s="281"/>
      <c r="AD89" s="281"/>
      <c r="AE89" s="383"/>
      <c r="AF89" s="383"/>
      <c r="AG89" s="383"/>
      <c r="AH89" s="383"/>
      <c r="AI89" s="383"/>
      <c r="AJ89" s="384"/>
      <c r="AK89" s="57"/>
    </row>
    <row r="90" spans="1:37" s="56" customFormat="1" ht="18" customHeight="1">
      <c r="A90" s="1162" t="s">
        <v>51</v>
      </c>
      <c r="B90" s="1163"/>
      <c r="C90" s="1163"/>
      <c r="D90" s="1163"/>
      <c r="E90" s="385" t="s">
        <v>320</v>
      </c>
      <c r="F90" s="386"/>
      <c r="G90" s="387"/>
      <c r="H90" s="387"/>
      <c r="I90" s="388"/>
      <c r="J90" s="387"/>
      <c r="K90" s="387"/>
      <c r="L90" s="387"/>
      <c r="M90" s="387"/>
      <c r="N90" s="387"/>
      <c r="O90" s="389"/>
      <c r="P90" s="387"/>
      <c r="Q90" s="387"/>
      <c r="R90" s="387"/>
      <c r="S90" s="387"/>
      <c r="T90" s="387"/>
      <c r="U90" s="387"/>
      <c r="V90" s="389"/>
      <c r="W90" s="387"/>
      <c r="X90" s="387"/>
      <c r="Y90" s="388"/>
      <c r="Z90" s="388"/>
      <c r="AA90" s="387"/>
      <c r="AB90" s="387"/>
      <c r="AC90" s="387"/>
      <c r="AD90" s="387"/>
      <c r="AE90" s="387"/>
      <c r="AF90" s="387"/>
      <c r="AG90" s="387"/>
      <c r="AH90" s="387"/>
      <c r="AI90" s="387"/>
      <c r="AJ90" s="390"/>
      <c r="AK90" s="57"/>
    </row>
    <row r="91" spans="1:37" s="56" customFormat="1" ht="18" customHeight="1">
      <c r="A91" s="1164"/>
      <c r="B91" s="1165"/>
      <c r="C91" s="1165"/>
      <c r="D91" s="1165"/>
      <c r="E91" s="391"/>
      <c r="F91" s="389" t="s">
        <v>55</v>
      </c>
      <c r="G91" s="388"/>
      <c r="H91" s="388"/>
      <c r="I91" s="388"/>
      <c r="J91" s="388"/>
      <c r="K91" s="392"/>
      <c r="L91" s="389" t="s">
        <v>195</v>
      </c>
      <c r="M91" s="388"/>
      <c r="N91" s="388"/>
      <c r="O91" s="389"/>
      <c r="P91" s="389"/>
      <c r="Q91" s="393"/>
      <c r="R91" s="394"/>
      <c r="S91" s="389" t="s">
        <v>48</v>
      </c>
      <c r="T91" s="389"/>
      <c r="U91" s="389" t="s">
        <v>49</v>
      </c>
      <c r="V91" s="1173"/>
      <c r="W91" s="1173"/>
      <c r="X91" s="1173"/>
      <c r="Y91" s="1173"/>
      <c r="Z91" s="1173"/>
      <c r="AA91" s="1173"/>
      <c r="AB91" s="1173"/>
      <c r="AC91" s="1173"/>
      <c r="AD91" s="1173"/>
      <c r="AE91" s="1173"/>
      <c r="AF91" s="1173"/>
      <c r="AG91" s="1173"/>
      <c r="AH91" s="1173"/>
      <c r="AI91" s="1173"/>
      <c r="AJ91" s="395" t="s">
        <v>50</v>
      </c>
      <c r="AK91" s="57"/>
    </row>
    <row r="92" spans="1:37" s="56" customFormat="1" ht="18" customHeight="1" thickBot="1">
      <c r="A92" s="1164"/>
      <c r="B92" s="1165"/>
      <c r="C92" s="1165"/>
      <c r="D92" s="1165"/>
      <c r="E92" s="396" t="s">
        <v>56</v>
      </c>
      <c r="F92" s="393"/>
      <c r="G92" s="388"/>
      <c r="H92" s="388"/>
      <c r="I92" s="388"/>
      <c r="J92" s="388"/>
      <c r="K92" s="367"/>
      <c r="L92" s="388"/>
      <c r="M92" s="230"/>
      <c r="N92" s="230"/>
      <c r="O92" s="389"/>
      <c r="P92" s="393"/>
      <c r="Q92" s="393"/>
      <c r="R92" s="393"/>
      <c r="S92" s="397"/>
      <c r="T92" s="397"/>
      <c r="U92" s="397"/>
      <c r="V92" s="397"/>
      <c r="W92" s="397"/>
      <c r="X92" s="397"/>
      <c r="Y92" s="397"/>
      <c r="Z92" s="397"/>
      <c r="AA92" s="397"/>
      <c r="AB92" s="397"/>
      <c r="AC92" s="397"/>
      <c r="AD92" s="397"/>
      <c r="AE92" s="397"/>
      <c r="AF92" s="397"/>
      <c r="AG92" s="397"/>
      <c r="AH92" s="397"/>
      <c r="AI92" s="397"/>
      <c r="AJ92" s="398"/>
      <c r="AK92" s="57"/>
    </row>
    <row r="93" spans="1:37" s="56" customFormat="1" ht="75" customHeight="1" thickBot="1">
      <c r="A93" s="1164"/>
      <c r="B93" s="1165"/>
      <c r="C93" s="1165"/>
      <c r="D93" s="1165"/>
      <c r="E93" s="1245" t="s">
        <v>534</v>
      </c>
      <c r="F93" s="1246"/>
      <c r="G93" s="1246"/>
      <c r="H93" s="1246"/>
      <c r="I93" s="1246"/>
      <c r="J93" s="1246"/>
      <c r="K93" s="1246"/>
      <c r="L93" s="1246"/>
      <c r="M93" s="1246"/>
      <c r="N93" s="1246"/>
      <c r="O93" s="1246"/>
      <c r="P93" s="1246"/>
      <c r="Q93" s="1246"/>
      <c r="R93" s="1246"/>
      <c r="S93" s="1246"/>
      <c r="T93" s="1246"/>
      <c r="U93" s="1246"/>
      <c r="V93" s="1246"/>
      <c r="W93" s="1246"/>
      <c r="X93" s="1246"/>
      <c r="Y93" s="1246"/>
      <c r="Z93" s="1246"/>
      <c r="AA93" s="1246"/>
      <c r="AB93" s="1246"/>
      <c r="AC93" s="1246"/>
      <c r="AD93" s="1246"/>
      <c r="AE93" s="1246"/>
      <c r="AF93" s="1246"/>
      <c r="AG93" s="1246"/>
      <c r="AH93" s="1246"/>
      <c r="AI93" s="1246"/>
      <c r="AJ93" s="1247"/>
      <c r="AK93" s="57"/>
    </row>
    <row r="94" spans="1:37" s="56" customFormat="1" ht="12">
      <c r="A94" s="1164"/>
      <c r="B94" s="1165"/>
      <c r="C94" s="1165"/>
      <c r="D94" s="1165"/>
      <c r="E94" s="399" t="s">
        <v>322</v>
      </c>
      <c r="F94" s="397"/>
      <c r="G94" s="397"/>
      <c r="H94" s="397"/>
      <c r="I94" s="397"/>
      <c r="J94" s="397"/>
      <c r="K94" s="397"/>
      <c r="L94" s="397"/>
      <c r="M94" s="397"/>
      <c r="N94" s="397"/>
      <c r="O94" s="397"/>
      <c r="P94" s="397"/>
      <c r="Q94" s="397"/>
      <c r="R94" s="397"/>
      <c r="S94" s="397"/>
      <c r="T94" s="397"/>
      <c r="U94" s="397"/>
      <c r="V94" s="397"/>
      <c r="W94" s="397"/>
      <c r="X94" s="397"/>
      <c r="Y94" s="397"/>
      <c r="Z94" s="397"/>
      <c r="AA94" s="397"/>
      <c r="AB94" s="397"/>
      <c r="AC94" s="397"/>
      <c r="AD94" s="397"/>
      <c r="AE94" s="397"/>
      <c r="AF94" s="397"/>
      <c r="AG94" s="397"/>
      <c r="AH94" s="397"/>
      <c r="AI94" s="397"/>
      <c r="AJ94" s="400"/>
      <c r="AK94" s="57"/>
    </row>
    <row r="95" spans="1:37" s="56" customFormat="1" ht="12.75" thickBot="1">
      <c r="A95" s="1164"/>
      <c r="B95" s="1165"/>
      <c r="C95" s="1165"/>
      <c r="D95" s="1165"/>
      <c r="E95" s="399" t="s">
        <v>321</v>
      </c>
      <c r="F95" s="388"/>
      <c r="G95" s="388"/>
      <c r="H95" s="388"/>
      <c r="I95" s="388"/>
      <c r="J95" s="388"/>
      <c r="K95" s="388"/>
      <c r="L95" s="388"/>
      <c r="M95" s="388"/>
      <c r="N95" s="388"/>
      <c r="O95" s="388"/>
      <c r="P95" s="388"/>
      <c r="Q95" s="388"/>
      <c r="R95" s="388"/>
      <c r="S95" s="388"/>
      <c r="T95" s="388"/>
      <c r="U95" s="388"/>
      <c r="V95" s="388"/>
      <c r="W95" s="388"/>
      <c r="X95" s="388"/>
      <c r="Y95" s="388"/>
      <c r="Z95" s="388"/>
      <c r="AA95" s="388"/>
      <c r="AB95" s="388"/>
      <c r="AC95" s="388"/>
      <c r="AD95" s="388"/>
      <c r="AE95" s="388"/>
      <c r="AF95" s="388"/>
      <c r="AG95" s="388"/>
      <c r="AH95" s="388"/>
      <c r="AI95" s="388"/>
      <c r="AJ95" s="401"/>
      <c r="AK95" s="57"/>
    </row>
    <row r="96" spans="1:37" s="56" customFormat="1" ht="18" customHeight="1" thickBot="1">
      <c r="A96" s="1166"/>
      <c r="B96" s="1167"/>
      <c r="C96" s="1167"/>
      <c r="D96" s="1167"/>
      <c r="E96" s="402" t="s">
        <v>197</v>
      </c>
      <c r="F96" s="280"/>
      <c r="G96" s="280"/>
      <c r="H96" s="280"/>
      <c r="I96" s="280"/>
      <c r="J96" s="280"/>
      <c r="K96" s="280"/>
      <c r="L96" s="1168" t="s">
        <v>199</v>
      </c>
      <c r="M96" s="1169"/>
      <c r="N96" s="1169"/>
      <c r="O96" s="1251"/>
      <c r="P96" s="1251"/>
      <c r="Q96" s="403" t="s">
        <v>5</v>
      </c>
      <c r="R96" s="1251"/>
      <c r="S96" s="1251"/>
      <c r="T96" s="403" t="s">
        <v>57</v>
      </c>
      <c r="U96" s="404" t="s">
        <v>49</v>
      </c>
      <c r="V96" s="405"/>
      <c r="W96" s="406" t="s">
        <v>58</v>
      </c>
      <c r="X96" s="404"/>
      <c r="Y96" s="404"/>
      <c r="Z96" s="405"/>
      <c r="AA96" s="406" t="s">
        <v>59</v>
      </c>
      <c r="AB96" s="404"/>
      <c r="AC96" s="404" t="s">
        <v>50</v>
      </c>
      <c r="AD96" s="404"/>
      <c r="AE96" s="404"/>
      <c r="AF96" s="404"/>
      <c r="AG96" s="404"/>
      <c r="AH96" s="404"/>
      <c r="AI96" s="404"/>
      <c r="AJ96" s="407"/>
      <c r="AK96" s="57"/>
    </row>
    <row r="97" spans="1:37" s="56" customFormat="1" ht="12" customHeight="1">
      <c r="A97" s="408"/>
      <c r="B97" s="408"/>
      <c r="C97" s="408"/>
      <c r="D97" s="408"/>
      <c r="E97" s="409"/>
      <c r="F97" s="369"/>
      <c r="G97" s="369"/>
      <c r="H97" s="369"/>
      <c r="I97" s="369"/>
      <c r="J97" s="369"/>
      <c r="K97" s="369"/>
      <c r="L97" s="389"/>
      <c r="M97" s="389"/>
      <c r="N97" s="369"/>
      <c r="O97" s="410"/>
      <c r="P97" s="410"/>
      <c r="Q97" s="410"/>
      <c r="R97" s="410"/>
      <c r="S97" s="410"/>
      <c r="T97" s="410"/>
      <c r="U97" s="369"/>
      <c r="V97" s="369"/>
      <c r="W97" s="411"/>
      <c r="X97" s="369"/>
      <c r="Y97" s="369"/>
      <c r="Z97" s="369"/>
      <c r="AA97" s="410"/>
      <c r="AB97" s="369"/>
      <c r="AC97" s="369"/>
      <c r="AD97" s="369"/>
      <c r="AE97" s="369"/>
      <c r="AF97" s="369"/>
      <c r="AG97" s="369"/>
      <c r="AH97" s="369"/>
      <c r="AI97" s="369"/>
      <c r="AJ97" s="412"/>
    </row>
    <row r="98" spans="1:37" s="56" customFormat="1" ht="18" customHeight="1" thickBot="1">
      <c r="A98" s="413" t="s">
        <v>262</v>
      </c>
      <c r="B98" s="388"/>
      <c r="C98" s="388"/>
      <c r="D98" s="388"/>
      <c r="E98" s="369"/>
      <c r="F98" s="369"/>
      <c r="G98" s="369"/>
      <c r="H98" s="369"/>
      <c r="I98" s="369"/>
      <c r="J98" s="369"/>
      <c r="K98" s="369"/>
      <c r="L98" s="369"/>
      <c r="M98" s="369"/>
      <c r="N98" s="369"/>
      <c r="O98" s="369"/>
      <c r="P98" s="369"/>
      <c r="Q98" s="369"/>
      <c r="R98" s="369"/>
      <c r="S98" s="369"/>
      <c r="T98" s="369"/>
      <c r="U98" s="369"/>
      <c r="V98" s="369"/>
      <c r="W98" s="369"/>
      <c r="X98" s="369"/>
      <c r="Y98" s="369"/>
      <c r="Z98" s="369"/>
      <c r="AA98" s="369"/>
      <c r="AB98" s="369"/>
      <c r="AC98" s="369"/>
      <c r="AD98" s="369"/>
      <c r="AE98" s="369"/>
      <c r="AF98" s="365" t="s">
        <v>224</v>
      </c>
      <c r="AG98" s="414"/>
      <c r="AH98" s="415" t="s">
        <v>146</v>
      </c>
      <c r="AI98" s="414"/>
      <c r="AJ98" s="414"/>
      <c r="AK98" s="57"/>
    </row>
    <row r="99" spans="1:37" s="56" customFormat="1" ht="75" customHeight="1" thickBot="1">
      <c r="A99" s="1159" t="s">
        <v>163</v>
      </c>
      <c r="B99" s="1160"/>
      <c r="C99" s="1160"/>
      <c r="D99" s="1161"/>
      <c r="E99" s="1286" t="s">
        <v>535</v>
      </c>
      <c r="F99" s="1287"/>
      <c r="G99" s="1287"/>
      <c r="H99" s="1287"/>
      <c r="I99" s="1287"/>
      <c r="J99" s="1287"/>
      <c r="K99" s="1287"/>
      <c r="L99" s="1287"/>
      <c r="M99" s="1287"/>
      <c r="N99" s="1287"/>
      <c r="O99" s="1287"/>
      <c r="P99" s="1287"/>
      <c r="Q99" s="1287"/>
      <c r="R99" s="1287"/>
      <c r="S99" s="1287"/>
      <c r="T99" s="1287"/>
      <c r="U99" s="1287"/>
      <c r="V99" s="1287"/>
      <c r="W99" s="1287"/>
      <c r="X99" s="1287"/>
      <c r="Y99" s="1287"/>
      <c r="Z99" s="1287"/>
      <c r="AA99" s="1287"/>
      <c r="AB99" s="1287"/>
      <c r="AC99" s="1287"/>
      <c r="AD99" s="1287"/>
      <c r="AE99" s="1287"/>
      <c r="AF99" s="1287"/>
      <c r="AG99" s="1287"/>
      <c r="AH99" s="1287"/>
      <c r="AI99" s="1287"/>
      <c r="AJ99" s="1288"/>
      <c r="AK99" s="57"/>
    </row>
    <row r="100" spans="1:37" s="56" customFormat="1" ht="18" customHeight="1" thickBot="1">
      <c r="A100" s="1162" t="s">
        <v>162</v>
      </c>
      <c r="B100" s="1163"/>
      <c r="C100" s="1163"/>
      <c r="D100" s="1391"/>
      <c r="E100" s="416"/>
      <c r="F100" s="386" t="s">
        <v>192</v>
      </c>
      <c r="G100" s="387"/>
      <c r="H100" s="387"/>
      <c r="I100" s="387"/>
      <c r="J100" s="387"/>
      <c r="K100" s="387"/>
      <c r="L100" s="387"/>
      <c r="M100" s="387"/>
      <c r="N100" s="416"/>
      <c r="O100" s="386" t="s">
        <v>193</v>
      </c>
      <c r="P100" s="387"/>
      <c r="Q100" s="387"/>
      <c r="R100" s="387"/>
      <c r="S100" s="387"/>
      <c r="T100" s="387"/>
      <c r="U100" s="416"/>
      <c r="V100" s="386" t="s">
        <v>194</v>
      </c>
      <c r="W100" s="387"/>
      <c r="X100" s="387"/>
      <c r="Y100" s="387"/>
      <c r="Z100" s="387"/>
      <c r="AA100" s="387"/>
      <c r="AB100" s="387"/>
      <c r="AC100" s="387"/>
      <c r="AD100" s="387"/>
      <c r="AE100" s="387"/>
      <c r="AF100" s="387"/>
      <c r="AG100" s="387"/>
      <c r="AH100" s="387"/>
      <c r="AI100" s="387"/>
      <c r="AJ100" s="390"/>
      <c r="AK100" s="57"/>
    </row>
    <row r="101" spans="1:37" s="56" customFormat="1" ht="14.25" customHeight="1" thickBot="1">
      <c r="A101" s="1166"/>
      <c r="B101" s="1167"/>
      <c r="C101" s="1167"/>
      <c r="D101" s="1392"/>
      <c r="E101" s="381" t="s">
        <v>206</v>
      </c>
      <c r="F101" s="381"/>
      <c r="G101" s="281"/>
      <c r="H101" s="281"/>
      <c r="I101" s="281"/>
      <c r="J101" s="281"/>
      <c r="K101" s="281"/>
      <c r="L101" s="281"/>
      <c r="M101" s="281"/>
      <c r="N101" s="281"/>
      <c r="O101" s="381"/>
      <c r="P101" s="1248"/>
      <c r="Q101" s="1249"/>
      <c r="R101" s="1249"/>
      <c r="S101" s="1249"/>
      <c r="T101" s="1249"/>
      <c r="U101" s="1249"/>
      <c r="V101" s="1249"/>
      <c r="W101" s="1249"/>
      <c r="X101" s="1249"/>
      <c r="Y101" s="1249"/>
      <c r="Z101" s="1249"/>
      <c r="AA101" s="1249"/>
      <c r="AB101" s="1249"/>
      <c r="AC101" s="1249"/>
      <c r="AD101" s="1249"/>
      <c r="AE101" s="1249"/>
      <c r="AF101" s="1249"/>
      <c r="AG101" s="1249"/>
      <c r="AH101" s="1249"/>
      <c r="AI101" s="1249"/>
      <c r="AJ101" s="1250"/>
      <c r="AK101" s="57"/>
    </row>
    <row r="102" spans="1:37" s="56" customFormat="1" ht="26.25" customHeight="1">
      <c r="A102" s="1159" t="s">
        <v>54</v>
      </c>
      <c r="B102" s="1160"/>
      <c r="C102" s="1160"/>
      <c r="D102" s="1285"/>
      <c r="E102" s="417"/>
      <c r="F102" s="381" t="s">
        <v>52</v>
      </c>
      <c r="G102" s="281"/>
      <c r="H102" s="281"/>
      <c r="I102" s="417"/>
      <c r="J102" s="381" t="s">
        <v>109</v>
      </c>
      <c r="K102" s="281"/>
      <c r="L102" s="281"/>
      <c r="M102" s="281"/>
      <c r="N102" s="281"/>
      <c r="O102" s="418"/>
      <c r="P102" s="381" t="s">
        <v>110</v>
      </c>
      <c r="Q102" s="281"/>
      <c r="R102" s="281"/>
      <c r="S102" s="281"/>
      <c r="T102" s="281"/>
      <c r="U102" s="281"/>
      <c r="V102" s="418"/>
      <c r="W102" s="381" t="s">
        <v>53</v>
      </c>
      <c r="X102" s="281"/>
      <c r="Y102" s="417"/>
      <c r="Z102" s="381" t="s">
        <v>48</v>
      </c>
      <c r="AA102" s="381"/>
      <c r="AB102" s="281"/>
      <c r="AC102" s="281"/>
      <c r="AD102" s="281"/>
      <c r="AE102" s="281"/>
      <c r="AF102" s="281"/>
      <c r="AG102" s="281"/>
      <c r="AH102" s="281"/>
      <c r="AI102" s="281"/>
      <c r="AJ102" s="419"/>
      <c r="AK102" s="57"/>
    </row>
    <row r="103" spans="1:37" s="56" customFormat="1" ht="15" customHeight="1">
      <c r="A103" s="1162" t="s">
        <v>51</v>
      </c>
      <c r="B103" s="1163"/>
      <c r="C103" s="1163"/>
      <c r="D103" s="1163"/>
      <c r="E103" s="385" t="s">
        <v>281</v>
      </c>
      <c r="F103" s="386"/>
      <c r="G103" s="387"/>
      <c r="H103" s="387"/>
      <c r="I103" s="387"/>
      <c r="J103" s="387"/>
      <c r="K103" s="387"/>
      <c r="L103" s="387"/>
      <c r="M103" s="387"/>
      <c r="N103" s="387"/>
      <c r="O103" s="386"/>
      <c r="P103" s="387"/>
      <c r="Q103" s="387"/>
      <c r="R103" s="387"/>
      <c r="S103" s="387"/>
      <c r="T103" s="387"/>
      <c r="U103" s="387"/>
      <c r="V103" s="386"/>
      <c r="W103" s="387"/>
      <c r="X103" s="387"/>
      <c r="Y103" s="387"/>
      <c r="Z103" s="387"/>
      <c r="AA103" s="387"/>
      <c r="AB103" s="387"/>
      <c r="AC103" s="387"/>
      <c r="AD103" s="387"/>
      <c r="AE103" s="387"/>
      <c r="AF103" s="387"/>
      <c r="AG103" s="387"/>
      <c r="AH103" s="387"/>
      <c r="AI103" s="387"/>
      <c r="AJ103" s="390"/>
      <c r="AK103" s="57"/>
    </row>
    <row r="104" spans="1:37" s="56" customFormat="1" ht="18" customHeight="1">
      <c r="A104" s="1164"/>
      <c r="B104" s="1165"/>
      <c r="C104" s="1165"/>
      <c r="D104" s="1165"/>
      <c r="E104" s="420"/>
      <c r="F104" s="389" t="s">
        <v>55</v>
      </c>
      <c r="G104" s="388"/>
      <c r="H104" s="388"/>
      <c r="I104" s="388"/>
      <c r="J104" s="388"/>
      <c r="K104" s="421"/>
      <c r="L104" s="389" t="s">
        <v>196</v>
      </c>
      <c r="M104" s="388"/>
      <c r="N104" s="388"/>
      <c r="O104" s="389"/>
      <c r="P104" s="389"/>
      <c r="Q104" s="393"/>
      <c r="R104" s="349"/>
      <c r="S104" s="389" t="s">
        <v>48</v>
      </c>
      <c r="T104" s="389"/>
      <c r="U104" s="389" t="s">
        <v>49</v>
      </c>
      <c r="V104" s="1174"/>
      <c r="W104" s="1174"/>
      <c r="X104" s="1174"/>
      <c r="Y104" s="1174"/>
      <c r="Z104" s="1174"/>
      <c r="AA104" s="1174"/>
      <c r="AB104" s="1174"/>
      <c r="AC104" s="1174"/>
      <c r="AD104" s="1174"/>
      <c r="AE104" s="1174"/>
      <c r="AF104" s="1174"/>
      <c r="AG104" s="1174"/>
      <c r="AH104" s="1174"/>
      <c r="AI104" s="1174"/>
      <c r="AJ104" s="395" t="s">
        <v>50</v>
      </c>
      <c r="AK104" s="57"/>
    </row>
    <row r="105" spans="1:37" s="56" customFormat="1" ht="15.75" customHeight="1" thickBot="1">
      <c r="A105" s="1164"/>
      <c r="B105" s="1165"/>
      <c r="C105" s="1165"/>
      <c r="D105" s="1165"/>
      <c r="E105" s="396" t="s">
        <v>56</v>
      </c>
      <c r="F105" s="393"/>
      <c r="G105" s="388"/>
      <c r="H105" s="388"/>
      <c r="I105" s="388"/>
      <c r="J105" s="388"/>
      <c r="K105" s="367"/>
      <c r="L105" s="388"/>
      <c r="M105" s="422" t="s">
        <v>84</v>
      </c>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5"/>
      <c r="AK105" s="57"/>
    </row>
    <row r="106" spans="1:37" s="56" customFormat="1" ht="75" customHeight="1" thickBot="1">
      <c r="A106" s="1164"/>
      <c r="B106" s="1165"/>
      <c r="C106" s="1165"/>
      <c r="D106" s="1165"/>
      <c r="E106" s="1282" t="s">
        <v>536</v>
      </c>
      <c r="F106" s="1283"/>
      <c r="G106" s="1283"/>
      <c r="H106" s="1283"/>
      <c r="I106" s="1283"/>
      <c r="J106" s="1283"/>
      <c r="K106" s="1283"/>
      <c r="L106" s="1283"/>
      <c r="M106" s="1283"/>
      <c r="N106" s="1283"/>
      <c r="O106" s="1283"/>
      <c r="P106" s="1283"/>
      <c r="Q106" s="1283"/>
      <c r="R106" s="1283"/>
      <c r="S106" s="1283"/>
      <c r="T106" s="1283"/>
      <c r="U106" s="1283"/>
      <c r="V106" s="1283"/>
      <c r="W106" s="1283"/>
      <c r="X106" s="1283"/>
      <c r="Y106" s="1283"/>
      <c r="Z106" s="1283"/>
      <c r="AA106" s="1283"/>
      <c r="AB106" s="1283"/>
      <c r="AC106" s="1283"/>
      <c r="AD106" s="1283"/>
      <c r="AE106" s="1283"/>
      <c r="AF106" s="1283"/>
      <c r="AG106" s="1283"/>
      <c r="AH106" s="1283"/>
      <c r="AI106" s="1283"/>
      <c r="AJ106" s="1284"/>
      <c r="AK106" s="57"/>
    </row>
    <row r="107" spans="1:37" s="56" customFormat="1" ht="12">
      <c r="A107" s="1164"/>
      <c r="B107" s="1165"/>
      <c r="C107" s="1165"/>
      <c r="D107" s="1165"/>
      <c r="E107" s="399" t="s">
        <v>322</v>
      </c>
      <c r="F107" s="397"/>
      <c r="G107" s="397"/>
      <c r="H107" s="397"/>
      <c r="I107" s="397"/>
      <c r="J107" s="397"/>
      <c r="K107" s="397"/>
      <c r="L107" s="397"/>
      <c r="M107" s="397"/>
      <c r="N107" s="397"/>
      <c r="O107" s="397"/>
      <c r="P107" s="397"/>
      <c r="Q107" s="397"/>
      <c r="R107" s="397"/>
      <c r="S107" s="397"/>
      <c r="T107" s="397"/>
      <c r="U107" s="397"/>
      <c r="V107" s="397"/>
      <c r="W107" s="397"/>
      <c r="X107" s="397"/>
      <c r="Y107" s="397"/>
      <c r="Z107" s="397"/>
      <c r="AA107" s="397"/>
      <c r="AB107" s="397"/>
      <c r="AC107" s="397"/>
      <c r="AD107" s="397"/>
      <c r="AE107" s="397" t="s">
        <v>198</v>
      </c>
      <c r="AF107" s="397"/>
      <c r="AG107" s="397"/>
      <c r="AH107" s="397"/>
      <c r="AI107" s="397"/>
      <c r="AJ107" s="400"/>
      <c r="AK107" s="57"/>
    </row>
    <row r="108" spans="1:37" s="56" customFormat="1" ht="12">
      <c r="A108" s="1164"/>
      <c r="B108" s="1165"/>
      <c r="C108" s="1165"/>
      <c r="D108" s="1165"/>
      <c r="E108" s="399" t="s">
        <v>282</v>
      </c>
      <c r="F108" s="397"/>
      <c r="G108" s="397"/>
      <c r="H108" s="397"/>
      <c r="I108" s="397"/>
      <c r="J108" s="397"/>
      <c r="K108" s="397"/>
      <c r="L108" s="397"/>
      <c r="M108" s="397"/>
      <c r="N108" s="397"/>
      <c r="O108" s="397"/>
      <c r="P108" s="397"/>
      <c r="Q108" s="397"/>
      <c r="R108" s="397"/>
      <c r="S108" s="397"/>
      <c r="T108" s="397"/>
      <c r="U108" s="397"/>
      <c r="V108" s="397"/>
      <c r="W108" s="397"/>
      <c r="X108" s="397"/>
      <c r="Y108" s="397"/>
      <c r="Z108" s="397"/>
      <c r="AA108" s="397"/>
      <c r="AB108" s="397"/>
      <c r="AC108" s="397"/>
      <c r="AD108" s="397"/>
      <c r="AE108" s="397"/>
      <c r="AF108" s="397"/>
      <c r="AG108" s="397"/>
      <c r="AH108" s="397"/>
      <c r="AI108" s="397"/>
      <c r="AJ108" s="400"/>
      <c r="AK108" s="57"/>
    </row>
    <row r="109" spans="1:37" s="56" customFormat="1" ht="14.25" thickBot="1">
      <c r="A109" s="1164"/>
      <c r="B109" s="1165"/>
      <c r="C109" s="1165"/>
      <c r="D109" s="1165"/>
      <c r="E109" s="399" t="s">
        <v>356</v>
      </c>
      <c r="F109" s="388"/>
      <c r="G109" s="388"/>
      <c r="H109" s="388"/>
      <c r="I109" s="388"/>
      <c r="J109" s="388"/>
      <c r="K109" s="388"/>
      <c r="L109" s="388"/>
      <c r="M109" s="388"/>
      <c r="N109" s="388"/>
      <c r="O109" s="388"/>
      <c r="P109" s="388"/>
      <c r="Q109" s="388"/>
      <c r="R109" s="388"/>
      <c r="S109" s="388"/>
      <c r="T109" s="388"/>
      <c r="U109" s="388"/>
      <c r="V109" s="388"/>
      <c r="W109" s="388"/>
      <c r="X109" s="388"/>
      <c r="Y109" s="388"/>
      <c r="Z109" s="388"/>
      <c r="AA109" s="388"/>
      <c r="AB109" s="388"/>
      <c r="AC109" s="388"/>
      <c r="AD109" s="388"/>
      <c r="AE109" s="388"/>
      <c r="AF109" s="388"/>
      <c r="AG109" s="388"/>
      <c r="AH109" s="388"/>
      <c r="AI109" s="388"/>
      <c r="AJ109" s="401"/>
      <c r="AK109" s="54"/>
    </row>
    <row r="110" spans="1:37" s="56" customFormat="1" ht="18" customHeight="1" thickBot="1">
      <c r="A110" s="1166"/>
      <c r="B110" s="1167"/>
      <c r="C110" s="1167"/>
      <c r="D110" s="1167"/>
      <c r="E110" s="402" t="s">
        <v>197</v>
      </c>
      <c r="F110" s="280"/>
      <c r="G110" s="280"/>
      <c r="H110" s="280"/>
      <c r="I110" s="280"/>
      <c r="J110" s="280"/>
      <c r="K110" s="423"/>
      <c r="L110" s="1168" t="s">
        <v>34</v>
      </c>
      <c r="M110" s="1169"/>
      <c r="N110" s="1217" t="s">
        <v>537</v>
      </c>
      <c r="O110" s="1217"/>
      <c r="P110" s="403" t="s">
        <v>5</v>
      </c>
      <c r="Q110" s="1217">
        <v>10</v>
      </c>
      <c r="R110" s="1217"/>
      <c r="S110" s="403" t="s">
        <v>57</v>
      </c>
      <c r="T110" s="404" t="s">
        <v>49</v>
      </c>
      <c r="U110" s="424"/>
      <c r="V110" s="406" t="s">
        <v>58</v>
      </c>
      <c r="W110" s="404"/>
      <c r="X110" s="404"/>
      <c r="Y110" s="424"/>
      <c r="Z110" s="403" t="s">
        <v>59</v>
      </c>
      <c r="AA110" s="404"/>
      <c r="AB110" s="404" t="s">
        <v>50</v>
      </c>
      <c r="AC110" s="404"/>
      <c r="AD110" s="404"/>
      <c r="AE110" s="404"/>
      <c r="AF110" s="404"/>
      <c r="AG110" s="404"/>
      <c r="AH110" s="404"/>
      <c r="AI110" s="404"/>
      <c r="AJ110" s="407"/>
      <c r="AK110" s="57"/>
    </row>
    <row r="111" spans="1:37" s="56" customFormat="1" ht="12" customHeight="1">
      <c r="A111" s="372"/>
      <c r="B111" s="372"/>
      <c r="C111" s="372"/>
      <c r="D111" s="372"/>
      <c r="E111" s="409"/>
      <c r="F111" s="369"/>
      <c r="G111" s="369"/>
      <c r="H111" s="369"/>
      <c r="I111" s="369"/>
      <c r="J111" s="369"/>
      <c r="K111" s="369"/>
      <c r="L111" s="410"/>
      <c r="M111" s="410"/>
      <c r="N111" s="410"/>
      <c r="O111" s="410"/>
      <c r="P111" s="410"/>
      <c r="Q111" s="410"/>
      <c r="R111" s="410"/>
      <c r="S111" s="410"/>
      <c r="T111" s="369"/>
      <c r="U111" s="369"/>
      <c r="V111" s="411"/>
      <c r="W111" s="369"/>
      <c r="X111" s="369"/>
      <c r="Y111" s="369"/>
      <c r="Z111" s="410"/>
      <c r="AA111" s="369"/>
      <c r="AB111" s="369"/>
      <c r="AC111" s="369"/>
      <c r="AD111" s="369"/>
      <c r="AE111" s="369"/>
      <c r="AF111" s="369"/>
      <c r="AG111" s="369"/>
      <c r="AH111" s="369"/>
      <c r="AI111" s="369"/>
      <c r="AJ111" s="412"/>
      <c r="AK111" s="57"/>
    </row>
    <row r="112" spans="1:37" s="56" customFormat="1" ht="18" customHeight="1">
      <c r="A112" s="425" t="s">
        <v>325</v>
      </c>
      <c r="B112" s="372"/>
      <c r="C112" s="372"/>
      <c r="D112" s="372"/>
      <c r="E112" s="409"/>
      <c r="F112" s="369"/>
      <c r="G112" s="369"/>
      <c r="H112" s="369"/>
      <c r="I112" s="369"/>
      <c r="J112" s="369"/>
      <c r="K112" s="369"/>
      <c r="L112" s="410"/>
      <c r="M112" s="410"/>
      <c r="N112" s="410"/>
      <c r="O112" s="410"/>
      <c r="P112" s="410"/>
      <c r="Q112" s="410"/>
      <c r="R112" s="410"/>
      <c r="S112" s="410"/>
      <c r="T112" s="369"/>
      <c r="U112" s="369"/>
      <c r="V112" s="411"/>
      <c r="W112" s="369"/>
      <c r="X112" s="369"/>
      <c r="Y112" s="369"/>
      <c r="Z112" s="410"/>
      <c r="AA112" s="369"/>
      <c r="AB112" s="369"/>
      <c r="AC112" s="369"/>
      <c r="AD112" s="369"/>
      <c r="AE112" s="369"/>
      <c r="AF112" s="369"/>
      <c r="AG112" s="369"/>
      <c r="AH112" s="369"/>
      <c r="AI112" s="369"/>
      <c r="AJ112" s="412"/>
      <c r="AK112" s="57"/>
    </row>
    <row r="113" spans="1:38" s="56" customFormat="1" ht="12.75" thickBot="1">
      <c r="A113" s="374"/>
      <c r="B113" s="376"/>
      <c r="C113" s="376"/>
      <c r="D113" s="376"/>
      <c r="E113" s="409"/>
      <c r="F113" s="369"/>
      <c r="G113" s="369"/>
      <c r="H113" s="369"/>
      <c r="I113" s="369"/>
      <c r="J113" s="369"/>
      <c r="K113" s="369"/>
      <c r="L113" s="410"/>
      <c r="M113" s="410"/>
      <c r="N113" s="410"/>
      <c r="O113" s="410"/>
      <c r="P113" s="410"/>
      <c r="Q113" s="410"/>
      <c r="R113" s="410"/>
      <c r="S113" s="410"/>
      <c r="T113" s="369"/>
      <c r="U113" s="369"/>
      <c r="V113" s="411"/>
      <c r="W113" s="369"/>
      <c r="X113" s="369"/>
      <c r="Y113" s="369"/>
      <c r="Z113" s="410"/>
      <c r="AA113" s="369"/>
      <c r="AB113" s="369"/>
      <c r="AC113" s="369"/>
      <c r="AD113" s="369"/>
      <c r="AE113" s="369"/>
      <c r="AF113" s="369"/>
      <c r="AG113" s="369"/>
      <c r="AH113" s="369"/>
      <c r="AI113" s="369"/>
      <c r="AJ113" s="426" t="s">
        <v>323</v>
      </c>
    </row>
    <row r="114" spans="1:38" s="56" customFormat="1" ht="67.5" customHeight="1" thickBot="1">
      <c r="A114" s="1159" t="s">
        <v>226</v>
      </c>
      <c r="B114" s="1160"/>
      <c r="C114" s="1160"/>
      <c r="D114" s="1161"/>
      <c r="E114" s="1218"/>
      <c r="F114" s="1219"/>
      <c r="G114" s="1219"/>
      <c r="H114" s="1219"/>
      <c r="I114" s="1219"/>
      <c r="J114" s="1219"/>
      <c r="K114" s="1219"/>
      <c r="L114" s="1219"/>
      <c r="M114" s="1219"/>
      <c r="N114" s="1219"/>
      <c r="O114" s="1219"/>
      <c r="P114" s="1219"/>
      <c r="Q114" s="1219"/>
      <c r="R114" s="1219"/>
      <c r="S114" s="1219"/>
      <c r="T114" s="1219"/>
      <c r="U114" s="1219"/>
      <c r="V114" s="1219"/>
      <c r="W114" s="1219"/>
      <c r="X114" s="1219"/>
      <c r="Y114" s="1219"/>
      <c r="Z114" s="1219"/>
      <c r="AA114" s="1219"/>
      <c r="AB114" s="1219"/>
      <c r="AC114" s="1219"/>
      <c r="AD114" s="1219"/>
      <c r="AE114" s="1219"/>
      <c r="AF114" s="1219"/>
      <c r="AG114" s="1219"/>
      <c r="AH114" s="1219"/>
      <c r="AI114" s="1219"/>
      <c r="AJ114" s="1220"/>
    </row>
    <row r="115" spans="1:38" s="56" customFormat="1" ht="67.5" customHeight="1" thickBot="1">
      <c r="A115" s="1159" t="s">
        <v>324</v>
      </c>
      <c r="B115" s="1160"/>
      <c r="C115" s="1160"/>
      <c r="D115" s="1161"/>
      <c r="E115" s="1218"/>
      <c r="F115" s="1219"/>
      <c r="G115" s="1219"/>
      <c r="H115" s="1219"/>
      <c r="I115" s="1219"/>
      <c r="J115" s="1219"/>
      <c r="K115" s="1219"/>
      <c r="L115" s="1219"/>
      <c r="M115" s="1219"/>
      <c r="N115" s="1219"/>
      <c r="O115" s="1219"/>
      <c r="P115" s="1219"/>
      <c r="Q115" s="1219"/>
      <c r="R115" s="1219"/>
      <c r="S115" s="1219"/>
      <c r="T115" s="1219"/>
      <c r="U115" s="1219"/>
      <c r="V115" s="1219"/>
      <c r="W115" s="1219"/>
      <c r="X115" s="1219"/>
      <c r="Y115" s="1219"/>
      <c r="Z115" s="1219"/>
      <c r="AA115" s="1219"/>
      <c r="AB115" s="1219"/>
      <c r="AC115" s="1219"/>
      <c r="AD115" s="1219"/>
      <c r="AE115" s="1219"/>
      <c r="AF115" s="1219"/>
      <c r="AG115" s="1219"/>
      <c r="AH115" s="1219"/>
      <c r="AI115" s="1219"/>
      <c r="AJ115" s="1220"/>
    </row>
    <row r="116" spans="1:38" s="56" customFormat="1" ht="5.25" customHeight="1">
      <c r="A116" s="327"/>
      <c r="B116" s="372"/>
      <c r="C116" s="372"/>
      <c r="D116" s="372"/>
      <c r="E116" s="409"/>
      <c r="F116" s="369"/>
      <c r="G116" s="369"/>
      <c r="H116" s="369"/>
      <c r="I116" s="369"/>
      <c r="J116" s="369"/>
      <c r="K116" s="369"/>
      <c r="L116" s="410"/>
      <c r="M116" s="410"/>
      <c r="N116" s="410"/>
      <c r="O116" s="410"/>
      <c r="P116" s="410"/>
      <c r="Q116" s="410"/>
      <c r="R116" s="410"/>
      <c r="S116" s="410"/>
      <c r="T116" s="369"/>
      <c r="U116" s="369"/>
      <c r="V116" s="411"/>
      <c r="W116" s="369"/>
      <c r="X116" s="369"/>
      <c r="Y116" s="369"/>
      <c r="Z116" s="410"/>
      <c r="AA116" s="369"/>
      <c r="AB116" s="369"/>
      <c r="AC116" s="369"/>
      <c r="AD116" s="369"/>
      <c r="AE116" s="369"/>
      <c r="AF116" s="369"/>
      <c r="AG116" s="369"/>
      <c r="AH116" s="369"/>
      <c r="AI116" s="369"/>
      <c r="AJ116" s="412"/>
    </row>
    <row r="117" spans="1:38" s="56" customFormat="1" ht="6.75" customHeight="1">
      <c r="A117" s="368"/>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427"/>
    </row>
    <row r="118" spans="1:38" s="56" customFormat="1" ht="2.25" customHeight="1">
      <c r="A118" s="188"/>
      <c r="B118" s="283"/>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427"/>
    </row>
    <row r="119" spans="1:38" s="56" customFormat="1" ht="6.75" hidden="1" customHeight="1">
      <c r="A119" s="368"/>
      <c r="B119" s="283"/>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427"/>
    </row>
    <row r="120" spans="1:38" s="56" customFormat="1" ht="17.25" customHeight="1">
      <c r="A120" s="428" t="s">
        <v>286</v>
      </c>
      <c r="B120" s="429"/>
      <c r="C120" s="429"/>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29"/>
      <c r="AE120" s="429"/>
      <c r="AF120" s="372"/>
      <c r="AG120" s="230"/>
      <c r="AH120" s="230"/>
      <c r="AI120" s="230"/>
      <c r="AJ120" s="370"/>
      <c r="AL120" s="130"/>
    </row>
    <row r="121" spans="1:38" s="56" customFormat="1" ht="16.5" customHeight="1">
      <c r="A121" s="282"/>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30"/>
      <c r="AF121" s="365" t="s">
        <v>224</v>
      </c>
      <c r="AG121" s="377"/>
      <c r="AH121" s="378" t="s">
        <v>146</v>
      </c>
      <c r="AI121" s="377"/>
      <c r="AJ121" s="379"/>
      <c r="AK121" s="57"/>
      <c r="AL121" s="68"/>
    </row>
    <row r="122" spans="1:38" s="56" customFormat="1" ht="17.25" customHeight="1">
      <c r="A122" s="282" t="s">
        <v>326</v>
      </c>
      <c r="B122" s="282"/>
      <c r="C122" s="282"/>
      <c r="D122" s="282"/>
      <c r="E122" s="282"/>
      <c r="F122" s="282"/>
      <c r="G122" s="282"/>
      <c r="H122" s="282"/>
      <c r="I122" s="282"/>
      <c r="J122" s="282"/>
      <c r="K122" s="282"/>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370"/>
      <c r="AK122" s="57"/>
      <c r="AL122" s="68"/>
    </row>
    <row r="123" spans="1:38" s="56" customFormat="1" ht="6.75" customHeight="1" thickBot="1">
      <c r="A123" s="282"/>
      <c r="B123" s="282"/>
      <c r="C123" s="282"/>
      <c r="D123" s="282"/>
      <c r="E123" s="282"/>
      <c r="F123" s="282"/>
      <c r="G123" s="282"/>
      <c r="H123" s="282"/>
      <c r="I123" s="282"/>
      <c r="J123" s="282"/>
      <c r="K123" s="28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370"/>
      <c r="AK123" s="57"/>
      <c r="AL123" s="68"/>
    </row>
    <row r="124" spans="1:38" s="56" customFormat="1" ht="17.25" customHeight="1" thickBot="1">
      <c r="A124" s="430" t="s">
        <v>327</v>
      </c>
      <c r="B124" s="431"/>
      <c r="C124" s="432"/>
      <c r="D124" s="432"/>
      <c r="E124" s="432"/>
      <c r="F124" s="432"/>
      <c r="G124" s="432"/>
      <c r="H124" s="432"/>
      <c r="I124" s="432"/>
      <c r="J124" s="432"/>
      <c r="K124" s="432"/>
      <c r="L124" s="432"/>
      <c r="M124" s="432"/>
      <c r="N124" s="432"/>
      <c r="O124" s="432"/>
      <c r="P124" s="432"/>
      <c r="Q124" s="432"/>
      <c r="R124" s="432"/>
      <c r="S124" s="432"/>
      <c r="T124" s="432"/>
      <c r="U124" s="433" t="s">
        <v>61</v>
      </c>
      <c r="V124" s="434"/>
      <c r="W124" s="434"/>
      <c r="X124" s="434"/>
      <c r="Y124" s="434"/>
      <c r="Z124" s="434"/>
      <c r="AA124" s="434"/>
      <c r="AB124" s="258"/>
      <c r="AC124" s="435"/>
      <c r="AD124" s="436" t="s">
        <v>72</v>
      </c>
      <c r="AE124" s="437"/>
      <c r="AF124" s="437"/>
      <c r="AG124" s="438"/>
      <c r="AH124" s="439" t="s">
        <v>73</v>
      </c>
      <c r="AI124" s="434"/>
      <c r="AJ124" s="440"/>
      <c r="AK124" s="57"/>
      <c r="AL124" s="65"/>
    </row>
    <row r="125" spans="1:38" s="56" customFormat="1" ht="18" customHeight="1">
      <c r="A125" s="441"/>
      <c r="B125" s="442" t="s">
        <v>283</v>
      </c>
      <c r="C125" s="339" t="s">
        <v>292</v>
      </c>
      <c r="D125" s="339"/>
      <c r="E125" s="339"/>
      <c r="F125" s="339"/>
      <c r="G125" s="339"/>
      <c r="H125" s="339"/>
      <c r="I125" s="339"/>
      <c r="J125" s="339"/>
      <c r="K125" s="339"/>
      <c r="L125" s="339"/>
      <c r="M125" s="339"/>
      <c r="N125" s="339"/>
      <c r="O125" s="339"/>
      <c r="P125" s="339"/>
      <c r="Q125" s="339"/>
      <c r="R125" s="339"/>
      <c r="S125" s="339"/>
      <c r="T125" s="339"/>
      <c r="U125" s="327"/>
      <c r="V125" s="327"/>
      <c r="W125" s="327"/>
      <c r="X125" s="327"/>
      <c r="Y125" s="443"/>
      <c r="Z125" s="443"/>
      <c r="AA125" s="443"/>
      <c r="AB125" s="443"/>
      <c r="AC125" s="282"/>
      <c r="AD125" s="282"/>
      <c r="AE125" s="282"/>
      <c r="AF125" s="282"/>
      <c r="AG125" s="264"/>
      <c r="AH125" s="264"/>
      <c r="AI125" s="264"/>
      <c r="AJ125" s="444"/>
      <c r="AK125" s="131"/>
      <c r="AL125" s="132"/>
    </row>
    <row r="126" spans="1:38" s="56" customFormat="1" ht="18" customHeight="1">
      <c r="A126" s="441"/>
      <c r="B126" s="445" t="s">
        <v>284</v>
      </c>
      <c r="C126" s="446" t="s">
        <v>293</v>
      </c>
      <c r="D126" s="446"/>
      <c r="E126" s="446"/>
      <c r="F126" s="446"/>
      <c r="G126" s="446"/>
      <c r="H126" s="446"/>
      <c r="I126" s="446"/>
      <c r="J126" s="446"/>
      <c r="K126" s="446"/>
      <c r="L126" s="446"/>
      <c r="M126" s="446"/>
      <c r="N126" s="446"/>
      <c r="O126" s="446"/>
      <c r="P126" s="446"/>
      <c r="Q126" s="446"/>
      <c r="R126" s="446"/>
      <c r="S126" s="446"/>
      <c r="T126" s="446"/>
      <c r="U126" s="446"/>
      <c r="V126" s="446"/>
      <c r="W126" s="446"/>
      <c r="X126" s="446"/>
      <c r="Y126" s="447"/>
      <c r="Z126" s="447"/>
      <c r="AA126" s="447"/>
      <c r="AB126" s="447"/>
      <c r="AC126" s="448"/>
      <c r="AD126" s="449"/>
      <c r="AE126" s="448"/>
      <c r="AF126" s="448"/>
      <c r="AG126" s="450"/>
      <c r="AH126" s="450"/>
      <c r="AI126" s="450"/>
      <c r="AJ126" s="451"/>
      <c r="AK126" s="131"/>
      <c r="AL126" s="132"/>
    </row>
    <row r="127" spans="1:38" s="56" customFormat="1" ht="18" customHeight="1">
      <c r="A127" s="452"/>
      <c r="B127" s="453" t="s">
        <v>285</v>
      </c>
      <c r="C127" s="375" t="s">
        <v>296</v>
      </c>
      <c r="D127" s="376"/>
      <c r="E127" s="376"/>
      <c r="F127" s="376"/>
      <c r="G127" s="376"/>
      <c r="H127" s="376"/>
      <c r="I127" s="376"/>
      <c r="J127" s="376"/>
      <c r="K127" s="376"/>
      <c r="L127" s="376"/>
      <c r="M127" s="376"/>
      <c r="N127" s="376"/>
      <c r="O127" s="376"/>
      <c r="P127" s="376"/>
      <c r="Q127" s="376"/>
      <c r="R127" s="376"/>
      <c r="S127" s="376"/>
      <c r="T127" s="376"/>
      <c r="U127" s="376"/>
      <c r="V127" s="376"/>
      <c r="W127" s="376"/>
      <c r="X127" s="376"/>
      <c r="Y127" s="454"/>
      <c r="Z127" s="454"/>
      <c r="AA127" s="454"/>
      <c r="AB127" s="454"/>
      <c r="AC127" s="279"/>
      <c r="AD127" s="279"/>
      <c r="AE127" s="279"/>
      <c r="AF127" s="279"/>
      <c r="AG127" s="455"/>
      <c r="AH127" s="455"/>
      <c r="AI127" s="455"/>
      <c r="AJ127" s="456"/>
      <c r="AK127" s="131"/>
      <c r="AL127" s="132"/>
    </row>
    <row r="128" spans="1:38" s="56" customFormat="1" ht="10.5" customHeight="1" thickBot="1">
      <c r="A128" s="457"/>
      <c r="B128" s="458"/>
      <c r="C128" s="327"/>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443"/>
      <c r="Z128" s="443"/>
      <c r="AA128" s="443"/>
      <c r="AB128" s="443"/>
      <c r="AC128" s="282"/>
      <c r="AD128" s="282"/>
      <c r="AE128" s="282"/>
      <c r="AF128" s="282"/>
      <c r="AG128" s="264"/>
      <c r="AH128" s="264"/>
      <c r="AI128" s="264"/>
      <c r="AJ128" s="459"/>
      <c r="AK128" s="131"/>
      <c r="AL128" s="132"/>
    </row>
    <row r="129" spans="1:38" s="56" customFormat="1" ht="17.25" customHeight="1" thickBot="1">
      <c r="A129" s="460" t="s">
        <v>328</v>
      </c>
      <c r="B129" s="461"/>
      <c r="C129" s="461"/>
      <c r="D129" s="461"/>
      <c r="E129" s="461"/>
      <c r="F129" s="461"/>
      <c r="G129" s="461"/>
      <c r="H129" s="461"/>
      <c r="I129" s="461"/>
      <c r="J129" s="461"/>
      <c r="K129" s="461"/>
      <c r="L129" s="461"/>
      <c r="M129" s="461"/>
      <c r="N129" s="461"/>
      <c r="O129" s="461"/>
      <c r="P129" s="461"/>
      <c r="Q129" s="461"/>
      <c r="R129" s="461"/>
      <c r="S129" s="461"/>
      <c r="T129" s="462"/>
      <c r="U129" s="433" t="s">
        <v>61</v>
      </c>
      <c r="V129" s="258"/>
      <c r="W129" s="434"/>
      <c r="X129" s="434"/>
      <c r="Y129" s="434"/>
      <c r="Z129" s="434"/>
      <c r="AA129" s="434"/>
      <c r="AB129" s="434"/>
      <c r="AC129" s="435"/>
      <c r="AD129" s="436" t="s">
        <v>72</v>
      </c>
      <c r="AE129" s="437"/>
      <c r="AF129" s="437"/>
      <c r="AG129" s="438"/>
      <c r="AH129" s="439" t="s">
        <v>73</v>
      </c>
      <c r="AI129" s="434"/>
      <c r="AJ129" s="440"/>
      <c r="AK129" s="134"/>
      <c r="AL129" s="135"/>
    </row>
    <row r="130" spans="1:38" s="56" customFormat="1" ht="31.5" customHeight="1">
      <c r="A130" s="1214"/>
      <c r="B130" s="463" t="s">
        <v>64</v>
      </c>
      <c r="C130" s="1221" t="s">
        <v>298</v>
      </c>
      <c r="D130" s="1222"/>
      <c r="E130" s="1222"/>
      <c r="F130" s="1222"/>
      <c r="G130" s="1222"/>
      <c r="H130" s="1222"/>
      <c r="I130" s="1222"/>
      <c r="J130" s="1222"/>
      <c r="K130" s="1222"/>
      <c r="L130" s="1222"/>
      <c r="M130" s="1222"/>
      <c r="N130" s="1222"/>
      <c r="O130" s="1222"/>
      <c r="P130" s="1222"/>
      <c r="Q130" s="1222"/>
      <c r="R130" s="1222"/>
      <c r="S130" s="1222"/>
      <c r="T130" s="1222"/>
      <c r="U130" s="1222"/>
      <c r="V130" s="1222"/>
      <c r="W130" s="1222"/>
      <c r="X130" s="1222"/>
      <c r="Y130" s="1222"/>
      <c r="Z130" s="1222"/>
      <c r="AA130" s="1222"/>
      <c r="AB130" s="1222"/>
      <c r="AC130" s="1222"/>
      <c r="AD130" s="1222"/>
      <c r="AE130" s="1222"/>
      <c r="AF130" s="1222"/>
      <c r="AG130" s="1222"/>
      <c r="AH130" s="1222"/>
      <c r="AI130" s="1222"/>
      <c r="AJ130" s="1223"/>
      <c r="AK130" s="57"/>
      <c r="AL130" s="136"/>
    </row>
    <row r="131" spans="1:38" s="56" customFormat="1" ht="15" customHeight="1">
      <c r="A131" s="1215"/>
      <c r="B131" s="1430"/>
      <c r="C131" s="1237" t="s">
        <v>287</v>
      </c>
      <c r="D131" s="1145"/>
      <c r="E131" s="1145"/>
      <c r="F131" s="1145"/>
      <c r="G131" s="1145"/>
      <c r="H131" s="1145"/>
      <c r="I131" s="1145"/>
      <c r="J131" s="1238"/>
      <c r="K131" s="1432"/>
      <c r="L131" s="1422" t="s">
        <v>288</v>
      </c>
      <c r="M131" s="1212" t="s">
        <v>357</v>
      </c>
      <c r="N131" s="1165"/>
      <c r="O131" s="1165"/>
      <c r="P131" s="1165"/>
      <c r="Q131" s="1165"/>
      <c r="R131" s="1165"/>
      <c r="S131" s="1165"/>
      <c r="T131" s="1165"/>
      <c r="U131" s="1165"/>
      <c r="V131" s="1165"/>
      <c r="W131" s="1165"/>
      <c r="X131" s="1165"/>
      <c r="Y131" s="1165"/>
      <c r="Z131" s="1165"/>
      <c r="AA131" s="1165"/>
      <c r="AB131" s="1165"/>
      <c r="AC131" s="1165"/>
      <c r="AD131" s="1165"/>
      <c r="AE131" s="1165"/>
      <c r="AF131" s="1165"/>
      <c r="AG131" s="1165"/>
      <c r="AH131" s="1165"/>
      <c r="AI131" s="1165"/>
      <c r="AJ131" s="1213"/>
      <c r="AK131" s="137"/>
      <c r="AL131" s="138"/>
    </row>
    <row r="132" spans="1:38" s="56" customFormat="1" ht="15" customHeight="1" thickBot="1">
      <c r="A132" s="1215"/>
      <c r="B132" s="1431"/>
      <c r="C132" s="1237"/>
      <c r="D132" s="1145"/>
      <c r="E132" s="1145"/>
      <c r="F132" s="1145"/>
      <c r="G132" s="1145"/>
      <c r="H132" s="1145"/>
      <c r="I132" s="1145"/>
      <c r="J132" s="1238"/>
      <c r="K132" s="1432"/>
      <c r="L132" s="1422"/>
      <c r="M132" s="1212"/>
      <c r="N132" s="1165"/>
      <c r="O132" s="1165"/>
      <c r="P132" s="1165"/>
      <c r="Q132" s="1165"/>
      <c r="R132" s="1165"/>
      <c r="S132" s="1165"/>
      <c r="T132" s="1165"/>
      <c r="U132" s="1165"/>
      <c r="V132" s="1165"/>
      <c r="W132" s="1165"/>
      <c r="X132" s="1165"/>
      <c r="Y132" s="1165"/>
      <c r="Z132" s="1165"/>
      <c r="AA132" s="1165"/>
      <c r="AB132" s="1165"/>
      <c r="AC132" s="1165"/>
      <c r="AD132" s="1165"/>
      <c r="AE132" s="1165"/>
      <c r="AF132" s="1165"/>
      <c r="AG132" s="1165"/>
      <c r="AH132" s="1165"/>
      <c r="AI132" s="1165"/>
      <c r="AJ132" s="1213"/>
      <c r="AK132" s="137"/>
      <c r="AL132" s="138"/>
    </row>
    <row r="133" spans="1:38" s="56" customFormat="1" ht="75" customHeight="1" thickBot="1">
      <c r="A133" s="1215"/>
      <c r="B133" s="1431"/>
      <c r="C133" s="1237"/>
      <c r="D133" s="1145"/>
      <c r="E133" s="1145"/>
      <c r="F133" s="1145"/>
      <c r="G133" s="1145"/>
      <c r="H133" s="1145"/>
      <c r="I133" s="1145"/>
      <c r="J133" s="1238"/>
      <c r="K133" s="464"/>
      <c r="L133" s="1433"/>
      <c r="M133" s="1419"/>
      <c r="N133" s="1420"/>
      <c r="O133" s="1420"/>
      <c r="P133" s="1420"/>
      <c r="Q133" s="1420"/>
      <c r="R133" s="1420"/>
      <c r="S133" s="1420"/>
      <c r="T133" s="1420"/>
      <c r="U133" s="1420"/>
      <c r="V133" s="1420"/>
      <c r="W133" s="1420"/>
      <c r="X133" s="1420"/>
      <c r="Y133" s="1420"/>
      <c r="Z133" s="1420"/>
      <c r="AA133" s="1420"/>
      <c r="AB133" s="1420"/>
      <c r="AC133" s="1420"/>
      <c r="AD133" s="1420"/>
      <c r="AE133" s="1420"/>
      <c r="AF133" s="1420"/>
      <c r="AG133" s="1420"/>
      <c r="AH133" s="1420"/>
      <c r="AI133" s="1420"/>
      <c r="AJ133" s="1421"/>
      <c r="AK133" s="57"/>
      <c r="AL133" s="138"/>
    </row>
    <row r="134" spans="1:38" s="56" customFormat="1" ht="17.25" customHeight="1" thickBot="1">
      <c r="A134" s="1215"/>
      <c r="B134" s="1431"/>
      <c r="C134" s="1237"/>
      <c r="D134" s="1145"/>
      <c r="E134" s="1145"/>
      <c r="F134" s="1145"/>
      <c r="G134" s="1145"/>
      <c r="H134" s="1145"/>
      <c r="I134" s="1145"/>
      <c r="J134" s="1238"/>
      <c r="K134" s="465"/>
      <c r="L134" s="1422" t="s">
        <v>289</v>
      </c>
      <c r="M134" s="466" t="s">
        <v>67</v>
      </c>
      <c r="N134" s="467"/>
      <c r="O134" s="467"/>
      <c r="P134" s="467"/>
      <c r="Q134" s="467"/>
      <c r="R134" s="467"/>
      <c r="S134" s="467"/>
      <c r="T134" s="467"/>
      <c r="U134" s="467"/>
      <c r="V134" s="264" t="s">
        <v>74</v>
      </c>
      <c r="W134" s="467"/>
      <c r="X134" s="467"/>
      <c r="Y134" s="467"/>
      <c r="Z134" s="467"/>
      <c r="AA134" s="467"/>
      <c r="AB134" s="467"/>
      <c r="AC134" s="467"/>
      <c r="AD134" s="467"/>
      <c r="AE134" s="467"/>
      <c r="AF134" s="467"/>
      <c r="AG134" s="467"/>
      <c r="AH134" s="467"/>
      <c r="AI134" s="467"/>
      <c r="AJ134" s="468"/>
      <c r="AK134" s="137"/>
      <c r="AL134" s="138"/>
    </row>
    <row r="135" spans="1:38" s="56" customFormat="1" ht="75" customHeight="1" thickBot="1">
      <c r="A135" s="1216"/>
      <c r="B135" s="1431"/>
      <c r="C135" s="1237"/>
      <c r="D135" s="1145"/>
      <c r="E135" s="1145"/>
      <c r="F135" s="1145"/>
      <c r="G135" s="1145"/>
      <c r="H135" s="1145"/>
      <c r="I135" s="1145"/>
      <c r="J135" s="1238"/>
      <c r="K135" s="469"/>
      <c r="L135" s="1423"/>
      <c r="M135" s="1424" t="s">
        <v>538</v>
      </c>
      <c r="N135" s="1425"/>
      <c r="O135" s="1425"/>
      <c r="P135" s="1425"/>
      <c r="Q135" s="1425"/>
      <c r="R135" s="1425"/>
      <c r="S135" s="1425"/>
      <c r="T135" s="1425"/>
      <c r="U135" s="1425"/>
      <c r="V135" s="1425"/>
      <c r="W135" s="1425"/>
      <c r="X135" s="1425"/>
      <c r="Y135" s="1425"/>
      <c r="Z135" s="1425"/>
      <c r="AA135" s="1425"/>
      <c r="AB135" s="1425"/>
      <c r="AC135" s="1425"/>
      <c r="AD135" s="1425"/>
      <c r="AE135" s="1425"/>
      <c r="AF135" s="1425"/>
      <c r="AG135" s="1425"/>
      <c r="AH135" s="1425"/>
      <c r="AI135" s="1425"/>
      <c r="AJ135" s="1426"/>
      <c r="AK135" s="57"/>
      <c r="AL135" s="129"/>
    </row>
    <row r="136" spans="1:38" s="56" customFormat="1" ht="18" customHeight="1">
      <c r="A136" s="470"/>
      <c r="B136" s="471" t="s">
        <v>294</v>
      </c>
      <c r="C136" s="472" t="s">
        <v>295</v>
      </c>
      <c r="D136" s="473"/>
      <c r="E136" s="473"/>
      <c r="F136" s="473"/>
      <c r="G136" s="473"/>
      <c r="H136" s="473"/>
      <c r="I136" s="473"/>
      <c r="J136" s="473"/>
      <c r="K136" s="473"/>
      <c r="L136" s="473"/>
      <c r="M136" s="376"/>
      <c r="N136" s="376"/>
      <c r="O136" s="376"/>
      <c r="P136" s="376"/>
      <c r="Q136" s="376"/>
      <c r="R136" s="376"/>
      <c r="S136" s="376"/>
      <c r="T136" s="376"/>
      <c r="U136" s="376"/>
      <c r="V136" s="376"/>
      <c r="W136" s="376"/>
      <c r="X136" s="376"/>
      <c r="Y136" s="454"/>
      <c r="Z136" s="454"/>
      <c r="AA136" s="454"/>
      <c r="AB136" s="454"/>
      <c r="AC136" s="279"/>
      <c r="AD136" s="279"/>
      <c r="AE136" s="279"/>
      <c r="AF136" s="279"/>
      <c r="AG136" s="455"/>
      <c r="AH136" s="455"/>
      <c r="AI136" s="455"/>
      <c r="AJ136" s="474"/>
      <c r="AK136" s="131"/>
      <c r="AL136" s="132"/>
    </row>
    <row r="137" spans="1:38" s="56" customFormat="1" ht="10.5" customHeight="1" thickBot="1">
      <c r="A137" s="368"/>
      <c r="B137" s="368"/>
      <c r="C137" s="368"/>
      <c r="D137" s="368"/>
      <c r="E137" s="368"/>
      <c r="F137" s="368"/>
      <c r="G137" s="368"/>
      <c r="H137" s="368"/>
      <c r="I137" s="368"/>
      <c r="J137" s="368"/>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3"/>
      <c r="AG137" s="283"/>
      <c r="AH137" s="283"/>
      <c r="AI137" s="283"/>
      <c r="AJ137" s="427"/>
      <c r="AL137" s="69"/>
    </row>
    <row r="138" spans="1:38" s="56" customFormat="1" ht="17.25" customHeight="1" thickBot="1">
      <c r="A138" s="475" t="s">
        <v>329</v>
      </c>
      <c r="B138" s="476"/>
      <c r="C138" s="476"/>
      <c r="D138" s="476"/>
      <c r="E138" s="476"/>
      <c r="F138" s="476"/>
      <c r="G138" s="476"/>
      <c r="H138" s="476"/>
      <c r="I138" s="476"/>
      <c r="J138" s="476"/>
      <c r="K138" s="476"/>
      <c r="L138" s="476"/>
      <c r="M138" s="476"/>
      <c r="N138" s="476"/>
      <c r="O138" s="476"/>
      <c r="P138" s="476"/>
      <c r="Q138" s="476"/>
      <c r="R138" s="476"/>
      <c r="S138" s="476"/>
      <c r="T138" s="476"/>
      <c r="U138" s="433" t="s">
        <v>100</v>
      </c>
      <c r="V138" s="258"/>
      <c r="W138" s="477"/>
      <c r="X138" s="477"/>
      <c r="Y138" s="477"/>
      <c r="Z138" s="477"/>
      <c r="AA138" s="477"/>
      <c r="AB138" s="477"/>
      <c r="AC138" s="435"/>
      <c r="AD138" s="436" t="s">
        <v>72</v>
      </c>
      <c r="AE138" s="437"/>
      <c r="AF138" s="437"/>
      <c r="AG138" s="438"/>
      <c r="AH138" s="439" t="s">
        <v>73</v>
      </c>
      <c r="AI138" s="434"/>
      <c r="AJ138" s="440"/>
      <c r="AK138" s="54"/>
      <c r="AL138" s="135"/>
    </row>
    <row r="139" spans="1:38" s="56" customFormat="1" ht="25.5" customHeight="1">
      <c r="A139" s="1214"/>
      <c r="B139" s="478" t="s">
        <v>283</v>
      </c>
      <c r="C139" s="1427" t="s">
        <v>101</v>
      </c>
      <c r="D139" s="1428"/>
      <c r="E139" s="1428"/>
      <c r="F139" s="1428"/>
      <c r="G139" s="1428"/>
      <c r="H139" s="1428"/>
      <c r="I139" s="1428"/>
      <c r="J139" s="1428"/>
      <c r="K139" s="1428"/>
      <c r="L139" s="1428"/>
      <c r="M139" s="1428"/>
      <c r="N139" s="1428"/>
      <c r="O139" s="1428"/>
      <c r="P139" s="1428"/>
      <c r="Q139" s="1428"/>
      <c r="R139" s="1428"/>
      <c r="S139" s="1428"/>
      <c r="T139" s="1428"/>
      <c r="U139" s="1148"/>
      <c r="V139" s="1148"/>
      <c r="W139" s="1148"/>
      <c r="X139" s="1148"/>
      <c r="Y139" s="1148"/>
      <c r="Z139" s="1148"/>
      <c r="AA139" s="1148"/>
      <c r="AB139" s="1148"/>
      <c r="AC139" s="1148"/>
      <c r="AD139" s="1148"/>
      <c r="AE139" s="1148"/>
      <c r="AF139" s="1148"/>
      <c r="AG139" s="1148"/>
      <c r="AH139" s="1148"/>
      <c r="AI139" s="1148"/>
      <c r="AJ139" s="1429"/>
      <c r="AK139" s="54"/>
      <c r="AL139" s="129"/>
    </row>
    <row r="140" spans="1:38" s="56" customFormat="1" ht="27" customHeight="1">
      <c r="A140" s="1215"/>
      <c r="B140" s="1434"/>
      <c r="C140" s="1235" t="s">
        <v>297</v>
      </c>
      <c r="D140" s="1142"/>
      <c r="E140" s="1142"/>
      <c r="F140" s="1142"/>
      <c r="G140" s="1142"/>
      <c r="H140" s="1142"/>
      <c r="I140" s="1142"/>
      <c r="J140" s="1236"/>
      <c r="K140" s="479"/>
      <c r="L140" s="480" t="s">
        <v>103</v>
      </c>
      <c r="M140" s="1150" t="s">
        <v>65</v>
      </c>
      <c r="N140" s="1151"/>
      <c r="O140" s="1151"/>
      <c r="P140" s="1151"/>
      <c r="Q140" s="1151"/>
      <c r="R140" s="1151"/>
      <c r="S140" s="1151"/>
      <c r="T140" s="1151"/>
      <c r="U140" s="1151"/>
      <c r="V140" s="1151"/>
      <c r="W140" s="1151"/>
      <c r="X140" s="1151"/>
      <c r="Y140" s="1151"/>
      <c r="Z140" s="1151"/>
      <c r="AA140" s="1151"/>
      <c r="AB140" s="1151"/>
      <c r="AC140" s="1151"/>
      <c r="AD140" s="1151"/>
      <c r="AE140" s="1151"/>
      <c r="AF140" s="1151"/>
      <c r="AG140" s="1151"/>
      <c r="AH140" s="1151"/>
      <c r="AI140" s="1151"/>
      <c r="AJ140" s="1152"/>
      <c r="AK140" s="54"/>
      <c r="AL140" s="132"/>
    </row>
    <row r="141" spans="1:38" s="56" customFormat="1" ht="40.5" customHeight="1">
      <c r="A141" s="1215"/>
      <c r="B141" s="1431"/>
      <c r="C141" s="1237"/>
      <c r="D141" s="1145"/>
      <c r="E141" s="1145"/>
      <c r="F141" s="1145"/>
      <c r="G141" s="1145"/>
      <c r="H141" s="1145"/>
      <c r="I141" s="1145"/>
      <c r="J141" s="1238"/>
      <c r="K141" s="481"/>
      <c r="L141" s="482" t="s">
        <v>291</v>
      </c>
      <c r="M141" s="1413" t="s">
        <v>62</v>
      </c>
      <c r="N141" s="1211"/>
      <c r="O141" s="1211"/>
      <c r="P141" s="1211"/>
      <c r="Q141" s="1211"/>
      <c r="R141" s="1211"/>
      <c r="S141" s="1211"/>
      <c r="T141" s="1211"/>
      <c r="U141" s="1211"/>
      <c r="V141" s="1211"/>
      <c r="W141" s="1211"/>
      <c r="X141" s="1211"/>
      <c r="Y141" s="1211"/>
      <c r="Z141" s="1211"/>
      <c r="AA141" s="1211"/>
      <c r="AB141" s="1211"/>
      <c r="AC141" s="1211"/>
      <c r="AD141" s="1211"/>
      <c r="AE141" s="1211"/>
      <c r="AF141" s="1211"/>
      <c r="AG141" s="1211"/>
      <c r="AH141" s="1211"/>
      <c r="AI141" s="1211"/>
      <c r="AJ141" s="1414"/>
      <c r="AK141" s="139"/>
      <c r="AL141" s="140"/>
    </row>
    <row r="142" spans="1:38" s="56" customFormat="1" ht="40.5" customHeight="1">
      <c r="A142" s="1216"/>
      <c r="B142" s="1431"/>
      <c r="C142" s="1237"/>
      <c r="D142" s="1145"/>
      <c r="E142" s="1145"/>
      <c r="F142" s="1145"/>
      <c r="G142" s="1145"/>
      <c r="H142" s="1145"/>
      <c r="I142" s="1145"/>
      <c r="J142" s="1238"/>
      <c r="K142" s="469"/>
      <c r="L142" s="483" t="s">
        <v>290</v>
      </c>
      <c r="M142" s="1415" t="s">
        <v>66</v>
      </c>
      <c r="N142" s="1416"/>
      <c r="O142" s="1416"/>
      <c r="P142" s="1416"/>
      <c r="Q142" s="1416"/>
      <c r="R142" s="1416"/>
      <c r="S142" s="1416"/>
      <c r="T142" s="1416"/>
      <c r="U142" s="1416"/>
      <c r="V142" s="1416"/>
      <c r="W142" s="1416"/>
      <c r="X142" s="1416"/>
      <c r="Y142" s="1416"/>
      <c r="Z142" s="1416"/>
      <c r="AA142" s="1416"/>
      <c r="AB142" s="1416"/>
      <c r="AC142" s="1416"/>
      <c r="AD142" s="1416"/>
      <c r="AE142" s="1416"/>
      <c r="AF142" s="1416"/>
      <c r="AG142" s="1416"/>
      <c r="AH142" s="1416"/>
      <c r="AI142" s="1416"/>
      <c r="AJ142" s="1417"/>
      <c r="AK142" s="139"/>
      <c r="AL142" s="140"/>
    </row>
    <row r="143" spans="1:38" s="56" customFormat="1" ht="18" customHeight="1">
      <c r="A143" s="470"/>
      <c r="B143" s="471" t="s">
        <v>294</v>
      </c>
      <c r="C143" s="472" t="s">
        <v>295</v>
      </c>
      <c r="D143" s="473"/>
      <c r="E143" s="473"/>
      <c r="F143" s="473"/>
      <c r="G143" s="473"/>
      <c r="H143" s="473"/>
      <c r="I143" s="473"/>
      <c r="J143" s="473"/>
      <c r="K143" s="473"/>
      <c r="L143" s="473"/>
      <c r="M143" s="473"/>
      <c r="N143" s="473"/>
      <c r="O143" s="473"/>
      <c r="P143" s="473"/>
      <c r="Q143" s="473"/>
      <c r="R143" s="473"/>
      <c r="S143" s="473"/>
      <c r="T143" s="473"/>
      <c r="U143" s="473"/>
      <c r="V143" s="473"/>
      <c r="W143" s="473"/>
      <c r="X143" s="473"/>
      <c r="Y143" s="484"/>
      <c r="Z143" s="484"/>
      <c r="AA143" s="484"/>
      <c r="AB143" s="484"/>
      <c r="AC143" s="485"/>
      <c r="AD143" s="485"/>
      <c r="AE143" s="485"/>
      <c r="AF143" s="485"/>
      <c r="AG143" s="486"/>
      <c r="AH143" s="486"/>
      <c r="AI143" s="486"/>
      <c r="AJ143" s="487"/>
      <c r="AK143" s="131"/>
      <c r="AL143" s="132"/>
    </row>
    <row r="144" spans="1:38" s="56" customFormat="1" ht="28.5" customHeight="1">
      <c r="A144" s="1418" t="s">
        <v>161</v>
      </c>
      <c r="B144" s="1418"/>
      <c r="C144" s="1418"/>
      <c r="D144" s="1418"/>
      <c r="E144" s="1418"/>
      <c r="F144" s="1418"/>
      <c r="G144" s="1418"/>
      <c r="H144" s="1418"/>
      <c r="I144" s="1418"/>
      <c r="J144" s="1418"/>
      <c r="K144" s="1418"/>
      <c r="L144" s="1418"/>
      <c r="M144" s="1418"/>
      <c r="N144" s="1418"/>
      <c r="O144" s="1418"/>
      <c r="P144" s="1418"/>
      <c r="Q144" s="1418"/>
      <c r="R144" s="1418"/>
      <c r="S144" s="1418"/>
      <c r="T144" s="1418"/>
      <c r="U144" s="1418"/>
      <c r="V144" s="1418"/>
      <c r="W144" s="1418"/>
      <c r="X144" s="1418"/>
      <c r="Y144" s="1418"/>
      <c r="Z144" s="1418"/>
      <c r="AA144" s="1418"/>
      <c r="AB144" s="1418"/>
      <c r="AC144" s="1418"/>
      <c r="AD144" s="1418"/>
      <c r="AE144" s="1418"/>
      <c r="AF144" s="1418"/>
      <c r="AG144" s="1418"/>
      <c r="AH144" s="1418"/>
      <c r="AI144" s="1418"/>
      <c r="AJ144" s="1418"/>
      <c r="AK144" s="139"/>
      <c r="AL144" s="129"/>
    </row>
    <row r="145" spans="1:46">
      <c r="A145" s="227" t="s">
        <v>225</v>
      </c>
      <c r="B145" s="189"/>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c r="AC145" s="228"/>
      <c r="AD145" s="228"/>
      <c r="AE145" s="228"/>
      <c r="AF145" s="228"/>
      <c r="AG145" s="189"/>
      <c r="AH145" s="189"/>
      <c r="AI145" s="189"/>
      <c r="AJ145" s="191"/>
      <c r="AK145" s="139"/>
      <c r="AT145" s="59"/>
    </row>
    <row r="146" spans="1:46" ht="16.5" customHeight="1">
      <c r="A146" s="227"/>
      <c r="B146" s="189"/>
      <c r="C146" s="228"/>
      <c r="D146" s="228"/>
      <c r="E146" s="228"/>
      <c r="F146" s="228"/>
      <c r="G146" s="228"/>
      <c r="H146" s="228"/>
      <c r="I146" s="228"/>
      <c r="J146" s="228"/>
      <c r="K146" s="228"/>
      <c r="L146" s="228"/>
      <c r="M146" s="228"/>
      <c r="N146" s="228"/>
      <c r="O146" s="228"/>
      <c r="P146" s="228"/>
      <c r="Q146" s="228"/>
      <c r="R146" s="228"/>
      <c r="S146" s="228"/>
      <c r="T146" s="228"/>
      <c r="U146" s="228"/>
      <c r="V146" s="228"/>
      <c r="W146" s="228"/>
      <c r="X146" s="228"/>
      <c r="Y146" s="228"/>
      <c r="Z146" s="228"/>
      <c r="AA146" s="228"/>
      <c r="AB146" s="228"/>
      <c r="AC146" s="228"/>
      <c r="AD146" s="228"/>
      <c r="AE146" s="189"/>
      <c r="AF146" s="365" t="s">
        <v>224</v>
      </c>
      <c r="AG146" s="488"/>
      <c r="AH146" s="489" t="s">
        <v>146</v>
      </c>
      <c r="AI146" s="488"/>
      <c r="AJ146" s="490"/>
      <c r="AK146" s="57"/>
      <c r="AT146" s="59"/>
    </row>
    <row r="147" spans="1:46" ht="79.5" customHeight="1">
      <c r="A147" s="1224" t="s">
        <v>478</v>
      </c>
      <c r="B147" s="1225"/>
      <c r="C147" s="1225"/>
      <c r="D147" s="1225"/>
      <c r="E147" s="1225"/>
      <c r="F147" s="1225"/>
      <c r="G147" s="1225"/>
      <c r="H147" s="1225"/>
      <c r="I147" s="1225"/>
      <c r="J147" s="1225"/>
      <c r="K147" s="1225"/>
      <c r="L147" s="1225"/>
      <c r="M147" s="1225"/>
      <c r="N147" s="1225"/>
      <c r="O147" s="1225"/>
      <c r="P147" s="1225"/>
      <c r="Q147" s="1225"/>
      <c r="R147" s="1225"/>
      <c r="S147" s="1225"/>
      <c r="T147" s="1225"/>
      <c r="U147" s="1225"/>
      <c r="V147" s="1225"/>
      <c r="W147" s="1225"/>
      <c r="X147" s="1225"/>
      <c r="Y147" s="1225"/>
      <c r="Z147" s="1225"/>
      <c r="AA147" s="1225"/>
      <c r="AB147" s="1225"/>
      <c r="AC147" s="1225"/>
      <c r="AD147" s="1225"/>
      <c r="AE147" s="1225"/>
      <c r="AF147" s="1225"/>
      <c r="AG147" s="1225"/>
      <c r="AH147" s="1225"/>
      <c r="AI147" s="1225"/>
      <c r="AJ147" s="1226"/>
      <c r="AK147" s="141"/>
      <c r="AT147" s="59"/>
    </row>
    <row r="148" spans="1:46" ht="4.5" customHeight="1">
      <c r="A148" s="491"/>
      <c r="B148" s="491"/>
      <c r="C148" s="491"/>
      <c r="D148" s="491"/>
      <c r="E148" s="491"/>
      <c r="F148" s="491"/>
      <c r="G148" s="491"/>
      <c r="H148" s="491"/>
      <c r="I148" s="491"/>
      <c r="J148" s="491"/>
      <c r="K148" s="491"/>
      <c r="L148" s="491"/>
      <c r="M148" s="491"/>
      <c r="N148" s="491"/>
      <c r="O148" s="491"/>
      <c r="P148" s="491"/>
      <c r="Q148" s="491"/>
      <c r="R148" s="491"/>
      <c r="S148" s="491"/>
      <c r="T148" s="491"/>
      <c r="U148" s="491"/>
      <c r="V148" s="491"/>
      <c r="W148" s="491"/>
      <c r="X148" s="491"/>
      <c r="Y148" s="491"/>
      <c r="Z148" s="491"/>
      <c r="AA148" s="491"/>
      <c r="AB148" s="491"/>
      <c r="AC148" s="491"/>
      <c r="AD148" s="491"/>
      <c r="AE148" s="491"/>
      <c r="AF148" s="491"/>
      <c r="AG148" s="491"/>
      <c r="AH148" s="491"/>
      <c r="AI148" s="491"/>
      <c r="AJ148" s="492"/>
      <c r="AK148" s="141"/>
      <c r="AT148" s="59"/>
    </row>
    <row r="149" spans="1:46" ht="13.5" customHeight="1" thickBot="1">
      <c r="A149" s="1239" t="s">
        <v>396</v>
      </c>
      <c r="B149" s="1240"/>
      <c r="C149" s="1240"/>
      <c r="D149" s="1241"/>
      <c r="E149" s="1229" t="s">
        <v>63</v>
      </c>
      <c r="F149" s="1230"/>
      <c r="G149" s="1230"/>
      <c r="H149" s="1230"/>
      <c r="I149" s="1230"/>
      <c r="J149" s="1230"/>
      <c r="K149" s="1230"/>
      <c r="L149" s="1230"/>
      <c r="M149" s="1230"/>
      <c r="N149" s="1230"/>
      <c r="O149" s="1230"/>
      <c r="P149" s="1230"/>
      <c r="Q149" s="1230"/>
      <c r="R149" s="1230"/>
      <c r="S149" s="1230"/>
      <c r="T149" s="1230"/>
      <c r="U149" s="1230"/>
      <c r="V149" s="1230"/>
      <c r="W149" s="1230"/>
      <c r="X149" s="1230"/>
      <c r="Y149" s="1230"/>
      <c r="Z149" s="1230"/>
      <c r="AA149" s="1230"/>
      <c r="AB149" s="1230"/>
      <c r="AC149" s="1230"/>
      <c r="AD149" s="1230"/>
      <c r="AE149" s="1230"/>
      <c r="AF149" s="1230"/>
      <c r="AG149" s="1230"/>
      <c r="AH149" s="1230"/>
      <c r="AI149" s="1230"/>
      <c r="AJ149" s="1231"/>
      <c r="AK149" s="141"/>
      <c r="AT149" s="59"/>
    </row>
    <row r="150" spans="1:46" s="142" customFormat="1" ht="14.25" customHeight="1">
      <c r="A150" s="1141" t="s">
        <v>386</v>
      </c>
      <c r="B150" s="1142"/>
      <c r="C150" s="1142"/>
      <c r="D150" s="1143"/>
      <c r="E150" s="493"/>
      <c r="F150" s="1242" t="s">
        <v>366</v>
      </c>
      <c r="G150" s="1242"/>
      <c r="H150" s="1242"/>
      <c r="I150" s="1242"/>
      <c r="J150" s="1242"/>
      <c r="K150" s="1242"/>
      <c r="L150" s="1242"/>
      <c r="M150" s="1242"/>
      <c r="N150" s="1242"/>
      <c r="O150" s="1242"/>
      <c r="P150" s="1242"/>
      <c r="Q150" s="1242"/>
      <c r="R150" s="1242"/>
      <c r="S150" s="1242"/>
      <c r="T150" s="1242"/>
      <c r="U150" s="1242"/>
      <c r="V150" s="1242"/>
      <c r="W150" s="1242"/>
      <c r="X150" s="1242"/>
      <c r="Y150" s="1242"/>
      <c r="Z150" s="1242"/>
      <c r="AA150" s="1242"/>
      <c r="AB150" s="1242"/>
      <c r="AC150" s="1242"/>
      <c r="AD150" s="1242"/>
      <c r="AE150" s="1242"/>
      <c r="AF150" s="1242"/>
      <c r="AG150" s="1242"/>
      <c r="AH150" s="1242"/>
      <c r="AI150" s="1242"/>
      <c r="AJ150" s="1243"/>
      <c r="AK150" s="141"/>
    </row>
    <row r="151" spans="1:46" s="142" customFormat="1" ht="13.5" customHeight="1">
      <c r="A151" s="1144"/>
      <c r="B151" s="1145"/>
      <c r="C151" s="1145"/>
      <c r="D151" s="1146"/>
      <c r="E151" s="494"/>
      <c r="F151" s="1228" t="s">
        <v>367</v>
      </c>
      <c r="G151" s="1228"/>
      <c r="H151" s="1228"/>
      <c r="I151" s="1228"/>
      <c r="J151" s="1228"/>
      <c r="K151" s="1228"/>
      <c r="L151" s="1228"/>
      <c r="M151" s="1228"/>
      <c r="N151" s="1228"/>
      <c r="O151" s="1228"/>
      <c r="P151" s="1228"/>
      <c r="Q151" s="1228"/>
      <c r="R151" s="1228"/>
      <c r="S151" s="1228"/>
      <c r="T151" s="1228"/>
      <c r="U151" s="1228"/>
      <c r="V151" s="1228"/>
      <c r="W151" s="1228"/>
      <c r="X151" s="1228"/>
      <c r="Y151" s="1228"/>
      <c r="Z151" s="1228"/>
      <c r="AA151" s="1228"/>
      <c r="AB151" s="1228"/>
      <c r="AC151" s="1228"/>
      <c r="AD151" s="1228"/>
      <c r="AE151" s="1228"/>
      <c r="AF151" s="1228"/>
      <c r="AG151" s="1228"/>
      <c r="AH151" s="1228"/>
      <c r="AI151" s="1228"/>
      <c r="AJ151" s="495"/>
      <c r="AK151" s="141"/>
    </row>
    <row r="152" spans="1:46" s="142" customFormat="1" ht="13.5" customHeight="1">
      <c r="A152" s="1144"/>
      <c r="B152" s="1145"/>
      <c r="C152" s="1145"/>
      <c r="D152" s="1146"/>
      <c r="E152" s="494"/>
      <c r="F152" s="1228" t="s">
        <v>392</v>
      </c>
      <c r="G152" s="1228"/>
      <c r="H152" s="1228"/>
      <c r="I152" s="1228"/>
      <c r="J152" s="1228"/>
      <c r="K152" s="1228"/>
      <c r="L152" s="1228"/>
      <c r="M152" s="1228"/>
      <c r="N152" s="1228"/>
      <c r="O152" s="1228"/>
      <c r="P152" s="1228"/>
      <c r="Q152" s="1228"/>
      <c r="R152" s="1228"/>
      <c r="S152" s="1228"/>
      <c r="T152" s="1228"/>
      <c r="U152" s="1228"/>
      <c r="V152" s="1228"/>
      <c r="W152" s="1228"/>
      <c r="X152" s="1228"/>
      <c r="Y152" s="1228"/>
      <c r="Z152" s="1228"/>
      <c r="AA152" s="1228"/>
      <c r="AB152" s="1228"/>
      <c r="AC152" s="1228"/>
      <c r="AD152" s="1228"/>
      <c r="AE152" s="1228"/>
      <c r="AF152" s="1228"/>
      <c r="AG152" s="1228"/>
      <c r="AH152" s="1228"/>
      <c r="AI152" s="1228"/>
      <c r="AJ152" s="495"/>
      <c r="AK152" s="141"/>
    </row>
    <row r="153" spans="1:46" s="142" customFormat="1" ht="13.5" customHeight="1">
      <c r="A153" s="1147"/>
      <c r="B153" s="1148"/>
      <c r="C153" s="1148"/>
      <c r="D153" s="1149"/>
      <c r="E153" s="496"/>
      <c r="F153" s="1278" t="s">
        <v>393</v>
      </c>
      <c r="G153" s="1278"/>
      <c r="H153" s="1278"/>
      <c r="I153" s="1278"/>
      <c r="J153" s="1278"/>
      <c r="K153" s="1278"/>
      <c r="L153" s="1278"/>
      <c r="M153" s="1278"/>
      <c r="N153" s="1278"/>
      <c r="O153" s="1278"/>
      <c r="P153" s="1278"/>
      <c r="Q153" s="1278"/>
      <c r="R153" s="1278"/>
      <c r="S153" s="1278"/>
      <c r="T153" s="1278"/>
      <c r="U153" s="1278"/>
      <c r="V153" s="1278"/>
      <c r="W153" s="1278"/>
      <c r="X153" s="1278"/>
      <c r="Y153" s="1278"/>
      <c r="Z153" s="1278"/>
      <c r="AA153" s="1278"/>
      <c r="AB153" s="1278"/>
      <c r="AC153" s="1278"/>
      <c r="AD153" s="1278"/>
      <c r="AE153" s="1278"/>
      <c r="AF153" s="1278"/>
      <c r="AG153" s="1278"/>
      <c r="AH153" s="1278"/>
      <c r="AI153" s="1278"/>
      <c r="AJ153" s="642"/>
      <c r="AK153" s="141"/>
    </row>
    <row r="154" spans="1:46" s="142" customFormat="1" ht="24.75" customHeight="1">
      <c r="A154" s="1141" t="s">
        <v>387</v>
      </c>
      <c r="B154" s="1142"/>
      <c r="C154" s="1142"/>
      <c r="D154" s="1143"/>
      <c r="E154" s="497"/>
      <c r="F154" s="1395" t="s">
        <v>368</v>
      </c>
      <c r="G154" s="1395"/>
      <c r="H154" s="1395"/>
      <c r="I154" s="1395"/>
      <c r="J154" s="1395"/>
      <c r="K154" s="1395"/>
      <c r="L154" s="1395"/>
      <c r="M154" s="1395"/>
      <c r="N154" s="1395"/>
      <c r="O154" s="1395"/>
      <c r="P154" s="1395"/>
      <c r="Q154" s="1395"/>
      <c r="R154" s="1395"/>
      <c r="S154" s="1395"/>
      <c r="T154" s="1395"/>
      <c r="U154" s="1395"/>
      <c r="V154" s="1395"/>
      <c r="W154" s="1395"/>
      <c r="X154" s="1395"/>
      <c r="Y154" s="1395"/>
      <c r="Z154" s="1395"/>
      <c r="AA154" s="1395"/>
      <c r="AB154" s="1395"/>
      <c r="AC154" s="1395"/>
      <c r="AD154" s="1395"/>
      <c r="AE154" s="1395"/>
      <c r="AF154" s="1395"/>
      <c r="AG154" s="1395"/>
      <c r="AH154" s="1395"/>
      <c r="AI154" s="1395"/>
      <c r="AJ154" s="643"/>
      <c r="AK154" s="141"/>
    </row>
    <row r="155" spans="1:46" s="56" customFormat="1" ht="13.5" customHeight="1">
      <c r="A155" s="1144"/>
      <c r="B155" s="1145"/>
      <c r="C155" s="1145"/>
      <c r="D155" s="1146"/>
      <c r="E155" s="499"/>
      <c r="F155" s="1436" t="s">
        <v>369</v>
      </c>
      <c r="G155" s="1436"/>
      <c r="H155" s="1436"/>
      <c r="I155" s="1436"/>
      <c r="J155" s="1436"/>
      <c r="K155" s="1436"/>
      <c r="L155" s="1436"/>
      <c r="M155" s="1436"/>
      <c r="N155" s="1436"/>
      <c r="O155" s="1436"/>
      <c r="P155" s="1436"/>
      <c r="Q155" s="1436"/>
      <c r="R155" s="1436"/>
      <c r="S155" s="1436"/>
      <c r="T155" s="1436"/>
      <c r="U155" s="1436"/>
      <c r="V155" s="1436"/>
      <c r="W155" s="1436"/>
      <c r="X155" s="1436"/>
      <c r="Y155" s="1436"/>
      <c r="Z155" s="1436"/>
      <c r="AA155" s="1436"/>
      <c r="AB155" s="1436"/>
      <c r="AC155" s="1436"/>
      <c r="AD155" s="1436"/>
      <c r="AE155" s="1436"/>
      <c r="AF155" s="1436"/>
      <c r="AG155" s="1436"/>
      <c r="AH155" s="1436"/>
      <c r="AI155" s="1436"/>
      <c r="AJ155" s="644"/>
      <c r="AK155" s="141"/>
    </row>
    <row r="156" spans="1:46" s="56" customFormat="1" ht="13.5" customHeight="1">
      <c r="A156" s="1144"/>
      <c r="B156" s="1145"/>
      <c r="C156" s="1145"/>
      <c r="D156" s="1146"/>
      <c r="E156" s="494"/>
      <c r="F156" s="1228" t="s">
        <v>370</v>
      </c>
      <c r="G156" s="1228"/>
      <c r="H156" s="1228"/>
      <c r="I156" s="1228"/>
      <c r="J156" s="1228"/>
      <c r="K156" s="1228"/>
      <c r="L156" s="1228"/>
      <c r="M156" s="1228"/>
      <c r="N156" s="1228"/>
      <c r="O156" s="1228"/>
      <c r="P156" s="1228"/>
      <c r="Q156" s="1228"/>
      <c r="R156" s="1228"/>
      <c r="S156" s="1228"/>
      <c r="T156" s="1228"/>
      <c r="U156" s="1228"/>
      <c r="V156" s="1228"/>
      <c r="W156" s="1228"/>
      <c r="X156" s="1228"/>
      <c r="Y156" s="1228"/>
      <c r="Z156" s="1228"/>
      <c r="AA156" s="1228"/>
      <c r="AB156" s="1228"/>
      <c r="AC156" s="1228"/>
      <c r="AD156" s="1228"/>
      <c r="AE156" s="1228"/>
      <c r="AF156" s="1228"/>
      <c r="AG156" s="1228"/>
      <c r="AH156" s="1228"/>
      <c r="AI156" s="1228"/>
      <c r="AJ156" s="495"/>
      <c r="AK156" s="141"/>
    </row>
    <row r="157" spans="1:46" s="56" customFormat="1" ht="13.5" customHeight="1">
      <c r="A157" s="1147"/>
      <c r="B157" s="1148"/>
      <c r="C157" s="1148"/>
      <c r="D157" s="1149"/>
      <c r="E157" s="498"/>
      <c r="F157" s="1233" t="s">
        <v>371</v>
      </c>
      <c r="G157" s="1233"/>
      <c r="H157" s="1233"/>
      <c r="I157" s="1233"/>
      <c r="J157" s="1233"/>
      <c r="K157" s="1233"/>
      <c r="L157" s="1233"/>
      <c r="M157" s="1233"/>
      <c r="N157" s="1233"/>
      <c r="O157" s="1233"/>
      <c r="P157" s="1233"/>
      <c r="Q157" s="1233"/>
      <c r="R157" s="1233"/>
      <c r="S157" s="1233"/>
      <c r="T157" s="1233"/>
      <c r="U157" s="1233"/>
      <c r="V157" s="1233"/>
      <c r="W157" s="1233"/>
      <c r="X157" s="1233"/>
      <c r="Y157" s="1233"/>
      <c r="Z157" s="1233"/>
      <c r="AA157" s="1233"/>
      <c r="AB157" s="1233"/>
      <c r="AC157" s="1233"/>
      <c r="AD157" s="1233"/>
      <c r="AE157" s="1233"/>
      <c r="AF157" s="1233"/>
      <c r="AG157" s="1233"/>
      <c r="AH157" s="1233"/>
      <c r="AI157" s="1233"/>
      <c r="AJ157" s="1234"/>
      <c r="AK157" s="141"/>
    </row>
    <row r="158" spans="1:46" s="56" customFormat="1" ht="13.5" customHeight="1">
      <c r="A158" s="1141" t="s">
        <v>388</v>
      </c>
      <c r="B158" s="1142"/>
      <c r="C158" s="1142"/>
      <c r="D158" s="1143"/>
      <c r="E158" s="499"/>
      <c r="F158" s="1436" t="s">
        <v>372</v>
      </c>
      <c r="G158" s="1436"/>
      <c r="H158" s="1436"/>
      <c r="I158" s="1436"/>
      <c r="J158" s="1436"/>
      <c r="K158" s="1436"/>
      <c r="L158" s="1436"/>
      <c r="M158" s="1436"/>
      <c r="N158" s="1436"/>
      <c r="O158" s="1436"/>
      <c r="P158" s="1436"/>
      <c r="Q158" s="1436"/>
      <c r="R158" s="1436"/>
      <c r="S158" s="1436"/>
      <c r="T158" s="1436"/>
      <c r="U158" s="1436"/>
      <c r="V158" s="1436"/>
      <c r="W158" s="1436"/>
      <c r="X158" s="1436"/>
      <c r="Y158" s="1436"/>
      <c r="Z158" s="1436"/>
      <c r="AA158" s="1436"/>
      <c r="AB158" s="1436"/>
      <c r="AC158" s="1436"/>
      <c r="AD158" s="1436"/>
      <c r="AE158" s="1436"/>
      <c r="AF158" s="1436"/>
      <c r="AG158" s="1436"/>
      <c r="AH158" s="1436"/>
      <c r="AI158" s="1436"/>
      <c r="AJ158" s="644"/>
      <c r="AK158" s="141"/>
    </row>
    <row r="159" spans="1:46" s="56" customFormat="1" ht="22.5" customHeight="1">
      <c r="A159" s="1144"/>
      <c r="B159" s="1145"/>
      <c r="C159" s="1145"/>
      <c r="D159" s="1146"/>
      <c r="E159" s="494"/>
      <c r="F159" s="1228" t="s">
        <v>373</v>
      </c>
      <c r="G159" s="1228"/>
      <c r="H159" s="1228"/>
      <c r="I159" s="1228"/>
      <c r="J159" s="1228"/>
      <c r="K159" s="1228"/>
      <c r="L159" s="1228"/>
      <c r="M159" s="1228"/>
      <c r="N159" s="1228"/>
      <c r="O159" s="1228"/>
      <c r="P159" s="1228"/>
      <c r="Q159" s="1228"/>
      <c r="R159" s="1228"/>
      <c r="S159" s="1228"/>
      <c r="T159" s="1228"/>
      <c r="U159" s="1228"/>
      <c r="V159" s="1228"/>
      <c r="W159" s="1228"/>
      <c r="X159" s="1228"/>
      <c r="Y159" s="1228"/>
      <c r="Z159" s="1228"/>
      <c r="AA159" s="1228"/>
      <c r="AB159" s="1228"/>
      <c r="AC159" s="1228"/>
      <c r="AD159" s="1228"/>
      <c r="AE159" s="1228"/>
      <c r="AF159" s="1228"/>
      <c r="AG159" s="1228"/>
      <c r="AH159" s="1228"/>
      <c r="AI159" s="1228"/>
      <c r="AJ159" s="495"/>
      <c r="AK159" s="141"/>
    </row>
    <row r="160" spans="1:46" s="56" customFormat="1" ht="13.5" customHeight="1">
      <c r="A160" s="1144"/>
      <c r="B160" s="1145"/>
      <c r="C160" s="1145"/>
      <c r="D160" s="1146"/>
      <c r="E160" s="494"/>
      <c r="F160" s="1277" t="s">
        <v>374</v>
      </c>
      <c r="G160" s="1277"/>
      <c r="H160" s="1277"/>
      <c r="I160" s="1277"/>
      <c r="J160" s="1277"/>
      <c r="K160" s="1277"/>
      <c r="L160" s="1277"/>
      <c r="M160" s="1277"/>
      <c r="N160" s="1277"/>
      <c r="O160" s="1277"/>
      <c r="P160" s="1277"/>
      <c r="Q160" s="1277"/>
      <c r="R160" s="1277"/>
      <c r="S160" s="1277"/>
      <c r="T160" s="1277"/>
      <c r="U160" s="1277"/>
      <c r="V160" s="1277"/>
      <c r="W160" s="1277"/>
      <c r="X160" s="1277"/>
      <c r="Y160" s="1277"/>
      <c r="Z160" s="1277"/>
      <c r="AA160" s="1277"/>
      <c r="AB160" s="1277"/>
      <c r="AC160" s="1277"/>
      <c r="AD160" s="1277"/>
      <c r="AE160" s="1277"/>
      <c r="AF160" s="1277"/>
      <c r="AG160" s="1277"/>
      <c r="AH160" s="1277"/>
      <c r="AI160" s="1277"/>
      <c r="AJ160" s="495"/>
      <c r="AK160" s="141"/>
    </row>
    <row r="161" spans="1:46" s="56" customFormat="1" ht="13.5" customHeight="1">
      <c r="A161" s="1147"/>
      <c r="B161" s="1148"/>
      <c r="C161" s="1148"/>
      <c r="D161" s="1149"/>
      <c r="E161" s="498"/>
      <c r="F161" s="1227" t="s">
        <v>375</v>
      </c>
      <c r="G161" s="1227"/>
      <c r="H161" s="1227"/>
      <c r="I161" s="1227"/>
      <c r="J161" s="1227"/>
      <c r="K161" s="1227"/>
      <c r="L161" s="1227"/>
      <c r="M161" s="1227"/>
      <c r="N161" s="1227"/>
      <c r="O161" s="1227"/>
      <c r="P161" s="1227"/>
      <c r="Q161" s="1227"/>
      <c r="R161" s="1227"/>
      <c r="S161" s="1227"/>
      <c r="T161" s="1227"/>
      <c r="U161" s="1227"/>
      <c r="V161" s="1227"/>
      <c r="W161" s="1227"/>
      <c r="X161" s="1227"/>
      <c r="Y161" s="1227"/>
      <c r="Z161" s="1227"/>
      <c r="AA161" s="1227"/>
      <c r="AB161" s="1227"/>
      <c r="AC161" s="1227"/>
      <c r="AD161" s="1227"/>
      <c r="AE161" s="1227"/>
      <c r="AF161" s="1227"/>
      <c r="AG161" s="1227"/>
      <c r="AH161" s="1227"/>
      <c r="AI161" s="1227"/>
      <c r="AJ161" s="645"/>
      <c r="AK161" s="141"/>
    </row>
    <row r="162" spans="1:46" s="56" customFormat="1" ht="21" customHeight="1">
      <c r="A162" s="1141" t="s">
        <v>389</v>
      </c>
      <c r="B162" s="1142"/>
      <c r="C162" s="1142"/>
      <c r="D162" s="1143"/>
      <c r="E162" s="499"/>
      <c r="F162" s="1232" t="s">
        <v>376</v>
      </c>
      <c r="G162" s="1232"/>
      <c r="H162" s="1232"/>
      <c r="I162" s="1232"/>
      <c r="J162" s="1232"/>
      <c r="K162" s="1232"/>
      <c r="L162" s="1232"/>
      <c r="M162" s="1232"/>
      <c r="N162" s="1232"/>
      <c r="O162" s="1232"/>
      <c r="P162" s="1232"/>
      <c r="Q162" s="1232"/>
      <c r="R162" s="1232"/>
      <c r="S162" s="1232"/>
      <c r="T162" s="1232"/>
      <c r="U162" s="1232"/>
      <c r="V162" s="1232"/>
      <c r="W162" s="1232"/>
      <c r="X162" s="1232"/>
      <c r="Y162" s="1232"/>
      <c r="Z162" s="1232"/>
      <c r="AA162" s="1232"/>
      <c r="AB162" s="1232"/>
      <c r="AC162" s="1232"/>
      <c r="AD162" s="1232"/>
      <c r="AE162" s="1232"/>
      <c r="AF162" s="1232"/>
      <c r="AG162" s="1232"/>
      <c r="AH162" s="1232"/>
      <c r="AI162" s="1232"/>
      <c r="AJ162" s="644"/>
      <c r="AK162" s="141"/>
    </row>
    <row r="163" spans="1:46" s="56" customFormat="1" ht="13.5" customHeight="1">
      <c r="A163" s="1144"/>
      <c r="B163" s="1145"/>
      <c r="C163" s="1145"/>
      <c r="D163" s="1146"/>
      <c r="E163" s="494"/>
      <c r="F163" s="1175" t="s">
        <v>394</v>
      </c>
      <c r="G163" s="1175"/>
      <c r="H163" s="1175"/>
      <c r="I163" s="1175"/>
      <c r="J163" s="1175"/>
      <c r="K163" s="1175"/>
      <c r="L163" s="1175"/>
      <c r="M163" s="1175"/>
      <c r="N163" s="1175"/>
      <c r="O163" s="1175"/>
      <c r="P163" s="1175"/>
      <c r="Q163" s="1175"/>
      <c r="R163" s="1175"/>
      <c r="S163" s="1175"/>
      <c r="T163" s="1175"/>
      <c r="U163" s="1175"/>
      <c r="V163" s="1175"/>
      <c r="W163" s="1175"/>
      <c r="X163" s="1175"/>
      <c r="Y163" s="1175"/>
      <c r="Z163" s="1175"/>
      <c r="AA163" s="1175"/>
      <c r="AB163" s="1175"/>
      <c r="AC163" s="1175"/>
      <c r="AD163" s="1175"/>
      <c r="AE163" s="1175"/>
      <c r="AF163" s="1175"/>
      <c r="AG163" s="1175"/>
      <c r="AH163" s="1175"/>
      <c r="AI163" s="1175"/>
      <c r="AJ163" s="644"/>
      <c r="AK163" s="54"/>
    </row>
    <row r="164" spans="1:46" s="56" customFormat="1" ht="13.5" customHeight="1">
      <c r="A164" s="1144"/>
      <c r="B164" s="1145"/>
      <c r="C164" s="1145"/>
      <c r="D164" s="1146"/>
      <c r="E164" s="499"/>
      <c r="F164" s="1232" t="s">
        <v>377</v>
      </c>
      <c r="G164" s="1232"/>
      <c r="H164" s="1232"/>
      <c r="I164" s="1232"/>
      <c r="J164" s="1232"/>
      <c r="K164" s="1232"/>
      <c r="L164" s="1232"/>
      <c r="M164" s="1232"/>
      <c r="N164" s="1232"/>
      <c r="O164" s="1232"/>
      <c r="P164" s="1232"/>
      <c r="Q164" s="1232"/>
      <c r="R164" s="1232"/>
      <c r="S164" s="1232"/>
      <c r="T164" s="1232"/>
      <c r="U164" s="1232"/>
      <c r="V164" s="1232"/>
      <c r="W164" s="1232"/>
      <c r="X164" s="1232"/>
      <c r="Y164" s="1232"/>
      <c r="Z164" s="1232"/>
      <c r="AA164" s="1232"/>
      <c r="AB164" s="1232"/>
      <c r="AC164" s="1232"/>
      <c r="AD164" s="1232"/>
      <c r="AE164" s="1232"/>
      <c r="AF164" s="1232"/>
      <c r="AG164" s="1232"/>
      <c r="AH164" s="1232"/>
      <c r="AI164" s="1232"/>
      <c r="AJ164" s="646"/>
    </row>
    <row r="165" spans="1:46" s="56" customFormat="1" ht="13.5" customHeight="1">
      <c r="A165" s="1147"/>
      <c r="B165" s="1148"/>
      <c r="C165" s="1148"/>
      <c r="D165" s="1149"/>
      <c r="E165" s="498"/>
      <c r="F165" s="1227" t="s">
        <v>378</v>
      </c>
      <c r="G165" s="1227"/>
      <c r="H165" s="1227"/>
      <c r="I165" s="1227"/>
      <c r="J165" s="1227"/>
      <c r="K165" s="1227"/>
      <c r="L165" s="1227"/>
      <c r="M165" s="1227"/>
      <c r="N165" s="1227"/>
      <c r="O165" s="1227"/>
      <c r="P165" s="1227"/>
      <c r="Q165" s="1227"/>
      <c r="R165" s="1227"/>
      <c r="S165" s="1227"/>
      <c r="T165" s="1227"/>
      <c r="U165" s="1227"/>
      <c r="V165" s="1227"/>
      <c r="W165" s="1227"/>
      <c r="X165" s="1227"/>
      <c r="Y165" s="1227"/>
      <c r="Z165" s="1227"/>
      <c r="AA165" s="1227"/>
      <c r="AB165" s="1227"/>
      <c r="AC165" s="1227"/>
      <c r="AD165" s="1227"/>
      <c r="AE165" s="1227"/>
      <c r="AF165" s="1227"/>
      <c r="AG165" s="1227"/>
      <c r="AH165" s="1227"/>
      <c r="AI165" s="1227"/>
      <c r="AJ165" s="1435"/>
    </row>
    <row r="166" spans="1:46" s="56" customFormat="1" ht="13.5" customHeight="1">
      <c r="A166" s="1141" t="s">
        <v>390</v>
      </c>
      <c r="B166" s="1142"/>
      <c r="C166" s="1142"/>
      <c r="D166" s="1143"/>
      <c r="E166" s="499"/>
      <c r="F166" s="1232" t="s">
        <v>379</v>
      </c>
      <c r="G166" s="1232"/>
      <c r="H166" s="1232"/>
      <c r="I166" s="1232"/>
      <c r="J166" s="1232"/>
      <c r="K166" s="1232"/>
      <c r="L166" s="1232"/>
      <c r="M166" s="1232"/>
      <c r="N166" s="1232"/>
      <c r="O166" s="1232"/>
      <c r="P166" s="1232"/>
      <c r="Q166" s="1232"/>
      <c r="R166" s="1232"/>
      <c r="S166" s="1232"/>
      <c r="T166" s="1232"/>
      <c r="U166" s="1232"/>
      <c r="V166" s="1232"/>
      <c r="W166" s="1232"/>
      <c r="X166" s="1232"/>
      <c r="Y166" s="1232"/>
      <c r="Z166" s="1232"/>
      <c r="AA166" s="1232"/>
      <c r="AB166" s="1232"/>
      <c r="AC166" s="1232"/>
      <c r="AD166" s="1232"/>
      <c r="AE166" s="1232"/>
      <c r="AF166" s="1232"/>
      <c r="AG166" s="1232"/>
      <c r="AH166" s="1232"/>
      <c r="AI166" s="1232"/>
      <c r="AJ166" s="644"/>
    </row>
    <row r="167" spans="1:46" s="56" customFormat="1" ht="21" customHeight="1">
      <c r="A167" s="1144"/>
      <c r="B167" s="1145"/>
      <c r="C167" s="1145"/>
      <c r="D167" s="1146"/>
      <c r="E167" s="494"/>
      <c r="F167" s="1175" t="s">
        <v>380</v>
      </c>
      <c r="G167" s="1175"/>
      <c r="H167" s="1175"/>
      <c r="I167" s="1175"/>
      <c r="J167" s="1175"/>
      <c r="K167" s="1175"/>
      <c r="L167" s="1175"/>
      <c r="M167" s="1175"/>
      <c r="N167" s="1175"/>
      <c r="O167" s="1175"/>
      <c r="P167" s="1175"/>
      <c r="Q167" s="1175"/>
      <c r="R167" s="1175"/>
      <c r="S167" s="1175"/>
      <c r="T167" s="1175"/>
      <c r="U167" s="1175"/>
      <c r="V167" s="1175"/>
      <c r="W167" s="1175"/>
      <c r="X167" s="1175"/>
      <c r="Y167" s="1175"/>
      <c r="Z167" s="1175"/>
      <c r="AA167" s="1175"/>
      <c r="AB167" s="1175"/>
      <c r="AC167" s="1175"/>
      <c r="AD167" s="1175"/>
      <c r="AE167" s="1175"/>
      <c r="AF167" s="1175"/>
      <c r="AG167" s="1175"/>
      <c r="AH167" s="1175"/>
      <c r="AI167" s="1175"/>
      <c r="AJ167" s="495"/>
    </row>
    <row r="168" spans="1:46" s="56" customFormat="1" ht="13.5" customHeight="1">
      <c r="A168" s="1144"/>
      <c r="B168" s="1145"/>
      <c r="C168" s="1145"/>
      <c r="D168" s="1146"/>
      <c r="E168" s="494"/>
      <c r="F168" s="1175" t="s">
        <v>381</v>
      </c>
      <c r="G168" s="1175"/>
      <c r="H168" s="1175"/>
      <c r="I168" s="1175"/>
      <c r="J168" s="1175"/>
      <c r="K168" s="1175"/>
      <c r="L168" s="1175"/>
      <c r="M168" s="1175"/>
      <c r="N168" s="1175"/>
      <c r="O168" s="1175"/>
      <c r="P168" s="1175"/>
      <c r="Q168" s="1175"/>
      <c r="R168" s="1175"/>
      <c r="S168" s="1175"/>
      <c r="T168" s="1175"/>
      <c r="U168" s="1175"/>
      <c r="V168" s="1175"/>
      <c r="W168" s="1175"/>
      <c r="X168" s="1175"/>
      <c r="Y168" s="1175"/>
      <c r="Z168" s="1175"/>
      <c r="AA168" s="1175"/>
      <c r="AB168" s="1175"/>
      <c r="AC168" s="1175"/>
      <c r="AD168" s="1175"/>
      <c r="AE168" s="1175"/>
      <c r="AF168" s="1175"/>
      <c r="AG168" s="1175"/>
      <c r="AH168" s="1175"/>
      <c r="AI168" s="1175"/>
      <c r="AJ168" s="495"/>
    </row>
    <row r="169" spans="1:46" s="56" customFormat="1" ht="13.5" customHeight="1">
      <c r="A169" s="1147"/>
      <c r="B169" s="1148"/>
      <c r="C169" s="1148"/>
      <c r="D169" s="1149"/>
      <c r="E169" s="498"/>
      <c r="F169" s="1227" t="s">
        <v>382</v>
      </c>
      <c r="G169" s="1227"/>
      <c r="H169" s="1227"/>
      <c r="I169" s="1227"/>
      <c r="J169" s="1227"/>
      <c r="K169" s="1227"/>
      <c r="L169" s="1227"/>
      <c r="M169" s="1227"/>
      <c r="N169" s="1227"/>
      <c r="O169" s="1227"/>
      <c r="P169" s="1227"/>
      <c r="Q169" s="1227"/>
      <c r="R169" s="1227"/>
      <c r="S169" s="1227"/>
      <c r="T169" s="1227"/>
      <c r="U169" s="1227"/>
      <c r="V169" s="1227"/>
      <c r="W169" s="1227"/>
      <c r="X169" s="1227"/>
      <c r="Y169" s="1227"/>
      <c r="Z169" s="1227"/>
      <c r="AA169" s="1227"/>
      <c r="AB169" s="1227"/>
      <c r="AC169" s="1227"/>
      <c r="AD169" s="1227"/>
      <c r="AE169" s="1227"/>
      <c r="AF169" s="1227"/>
      <c r="AG169" s="1227"/>
      <c r="AH169" s="1227"/>
      <c r="AI169" s="1227"/>
      <c r="AJ169" s="645"/>
    </row>
    <row r="170" spans="1:46" s="56" customFormat="1" ht="13.5" customHeight="1">
      <c r="A170" s="1141" t="s">
        <v>391</v>
      </c>
      <c r="B170" s="1142"/>
      <c r="C170" s="1142"/>
      <c r="D170" s="1143"/>
      <c r="E170" s="499"/>
      <c r="F170" s="1437" t="s">
        <v>383</v>
      </c>
      <c r="G170" s="1437"/>
      <c r="H170" s="1437"/>
      <c r="I170" s="1437"/>
      <c r="J170" s="1437"/>
      <c r="K170" s="1437"/>
      <c r="L170" s="1437"/>
      <c r="M170" s="1437"/>
      <c r="N170" s="1437"/>
      <c r="O170" s="1437"/>
      <c r="P170" s="1437"/>
      <c r="Q170" s="1437"/>
      <c r="R170" s="1437"/>
      <c r="S170" s="1437"/>
      <c r="T170" s="1437"/>
      <c r="U170" s="1437"/>
      <c r="V170" s="1437"/>
      <c r="W170" s="1437"/>
      <c r="X170" s="1437"/>
      <c r="Y170" s="1437"/>
      <c r="Z170" s="1437"/>
      <c r="AA170" s="1437"/>
      <c r="AB170" s="1437"/>
      <c r="AC170" s="1437"/>
      <c r="AD170" s="1437"/>
      <c r="AE170" s="1437"/>
      <c r="AF170" s="1437"/>
      <c r="AG170" s="1437"/>
      <c r="AH170" s="1437"/>
      <c r="AI170" s="1437"/>
      <c r="AJ170" s="1438"/>
      <c r="AK170" s="139"/>
    </row>
    <row r="171" spans="1:46" s="56" customFormat="1" ht="13.5" customHeight="1">
      <c r="A171" s="1144"/>
      <c r="B171" s="1145"/>
      <c r="C171" s="1145"/>
      <c r="D171" s="1146"/>
      <c r="E171" s="494"/>
      <c r="F171" s="1175" t="s">
        <v>395</v>
      </c>
      <c r="G171" s="1175"/>
      <c r="H171" s="1175"/>
      <c r="I171" s="1175"/>
      <c r="J171" s="1175"/>
      <c r="K171" s="1175"/>
      <c r="L171" s="1175"/>
      <c r="M171" s="1175"/>
      <c r="N171" s="1175"/>
      <c r="O171" s="1175"/>
      <c r="P171" s="1175"/>
      <c r="Q171" s="1175"/>
      <c r="R171" s="1175"/>
      <c r="S171" s="1175"/>
      <c r="T171" s="1175"/>
      <c r="U171" s="1175"/>
      <c r="V171" s="1175"/>
      <c r="W171" s="1175"/>
      <c r="X171" s="1175"/>
      <c r="Y171" s="1175"/>
      <c r="Z171" s="1175"/>
      <c r="AA171" s="1175"/>
      <c r="AB171" s="1175"/>
      <c r="AC171" s="1175"/>
      <c r="AD171" s="1175"/>
      <c r="AE171" s="1175"/>
      <c r="AF171" s="1175"/>
      <c r="AG171" s="1175"/>
      <c r="AH171" s="1175"/>
      <c r="AI171" s="1175"/>
      <c r="AJ171" s="495"/>
      <c r="AK171" s="141"/>
    </row>
    <row r="172" spans="1:46" s="56" customFormat="1" ht="13.5" customHeight="1">
      <c r="A172" s="1144"/>
      <c r="B172" s="1145"/>
      <c r="C172" s="1145"/>
      <c r="D172" s="1146"/>
      <c r="E172" s="494"/>
      <c r="F172" s="1175" t="s">
        <v>384</v>
      </c>
      <c r="G172" s="1175"/>
      <c r="H172" s="1175"/>
      <c r="I172" s="1175"/>
      <c r="J172" s="1175"/>
      <c r="K172" s="1175"/>
      <c r="L172" s="1175"/>
      <c r="M172" s="1175"/>
      <c r="N172" s="1175"/>
      <c r="O172" s="1175"/>
      <c r="P172" s="1175"/>
      <c r="Q172" s="1175"/>
      <c r="R172" s="1175"/>
      <c r="S172" s="1175"/>
      <c r="T172" s="1175"/>
      <c r="U172" s="1175"/>
      <c r="V172" s="1175"/>
      <c r="W172" s="1175"/>
      <c r="X172" s="1175"/>
      <c r="Y172" s="1175"/>
      <c r="Z172" s="1175"/>
      <c r="AA172" s="1175"/>
      <c r="AB172" s="1175"/>
      <c r="AC172" s="1175"/>
      <c r="AD172" s="1175"/>
      <c r="AE172" s="1175"/>
      <c r="AF172" s="1175"/>
      <c r="AG172" s="1175"/>
      <c r="AH172" s="1175"/>
      <c r="AI172" s="1175"/>
      <c r="AJ172" s="495"/>
      <c r="AK172" s="141"/>
    </row>
    <row r="173" spans="1:46" s="56" customFormat="1" ht="13.5" customHeight="1" thickBot="1">
      <c r="A173" s="1147"/>
      <c r="B173" s="1148"/>
      <c r="C173" s="1148"/>
      <c r="D173" s="1149"/>
      <c r="E173" s="500"/>
      <c r="F173" s="1279" t="s">
        <v>385</v>
      </c>
      <c r="G173" s="1279"/>
      <c r="H173" s="1279"/>
      <c r="I173" s="1279"/>
      <c r="J173" s="1279"/>
      <c r="K173" s="1279"/>
      <c r="L173" s="1279"/>
      <c r="M173" s="1279"/>
      <c r="N173" s="1279"/>
      <c r="O173" s="1279"/>
      <c r="P173" s="1279"/>
      <c r="Q173" s="1279"/>
      <c r="R173" s="1279"/>
      <c r="S173" s="1279"/>
      <c r="T173" s="1279"/>
      <c r="U173" s="1279"/>
      <c r="V173" s="1279"/>
      <c r="W173" s="1279"/>
      <c r="X173" s="1279"/>
      <c r="Y173" s="1279"/>
      <c r="Z173" s="1279"/>
      <c r="AA173" s="1279"/>
      <c r="AB173" s="1279"/>
      <c r="AC173" s="1279"/>
      <c r="AD173" s="1279"/>
      <c r="AE173" s="1279"/>
      <c r="AF173" s="1279"/>
      <c r="AG173" s="1279"/>
      <c r="AH173" s="1279"/>
      <c r="AI173" s="1279"/>
      <c r="AJ173" s="647"/>
      <c r="AK173" s="54"/>
    </row>
    <row r="174" spans="1:46" ht="9" customHeight="1">
      <c r="A174" s="501"/>
      <c r="B174" s="501"/>
      <c r="C174" s="501"/>
      <c r="D174" s="501"/>
      <c r="E174" s="501"/>
      <c r="F174" s="501"/>
      <c r="G174" s="501"/>
      <c r="H174" s="501"/>
      <c r="I174" s="501"/>
      <c r="J174" s="501"/>
      <c r="K174" s="501"/>
      <c r="L174" s="501"/>
      <c r="M174" s="501"/>
      <c r="N174" s="501"/>
      <c r="O174" s="501"/>
      <c r="P174" s="501"/>
      <c r="Q174" s="501"/>
      <c r="R174" s="501"/>
      <c r="S174" s="501"/>
      <c r="T174" s="501"/>
      <c r="U174" s="501"/>
      <c r="V174" s="501"/>
      <c r="W174" s="501"/>
      <c r="X174" s="501"/>
      <c r="Y174" s="501"/>
      <c r="Z174" s="501"/>
      <c r="AA174" s="501"/>
      <c r="AB174" s="501"/>
      <c r="AC174" s="501"/>
      <c r="AD174" s="501"/>
      <c r="AE174" s="501"/>
      <c r="AF174" s="501"/>
      <c r="AG174" s="501"/>
      <c r="AH174" s="501"/>
      <c r="AI174" s="501"/>
      <c r="AJ174" s="502"/>
      <c r="AK174" s="54"/>
      <c r="AT174" s="59"/>
    </row>
    <row r="175" spans="1:46">
      <c r="A175" s="227" t="s">
        <v>479</v>
      </c>
      <c r="B175" s="189"/>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189"/>
      <c r="AH175" s="189"/>
      <c r="AI175" s="189"/>
      <c r="AJ175" s="191"/>
      <c r="AK175" s="54"/>
      <c r="AT175" s="59"/>
    </row>
    <row r="176" spans="1:46" ht="17.25" customHeight="1" thickBot="1">
      <c r="A176" s="506" t="s">
        <v>190</v>
      </c>
      <c r="B176" s="189"/>
      <c r="C176" s="228"/>
      <c r="D176" s="228"/>
      <c r="E176" s="228"/>
      <c r="F176" s="228"/>
      <c r="G176" s="228"/>
      <c r="H176" s="228"/>
      <c r="I176" s="228"/>
      <c r="J176" s="228"/>
      <c r="K176" s="228"/>
      <c r="L176" s="228"/>
      <c r="M176" s="228"/>
      <c r="N176" s="228"/>
      <c r="O176" s="228"/>
      <c r="P176" s="228"/>
      <c r="Q176" s="228"/>
      <c r="R176" s="228"/>
      <c r="S176" s="228"/>
      <c r="T176" s="228"/>
      <c r="U176" s="228"/>
      <c r="V176" s="228"/>
      <c r="W176" s="228"/>
      <c r="X176" s="228"/>
      <c r="Y176" s="228"/>
      <c r="Z176" s="228"/>
      <c r="AA176" s="228"/>
      <c r="AB176" s="228"/>
      <c r="AC176" s="228"/>
      <c r="AD176" s="228"/>
      <c r="AE176" s="189"/>
      <c r="AF176" s="365"/>
      <c r="AG176" s="503"/>
      <c r="AH176" s="504" t="s">
        <v>146</v>
      </c>
      <c r="AI176" s="503"/>
      <c r="AJ176" s="505"/>
      <c r="AK176" s="57"/>
      <c r="AT176" s="59"/>
    </row>
    <row r="177" spans="1:46" s="142" customFormat="1" ht="15" customHeight="1">
      <c r="A177" s="1265" t="s">
        <v>41</v>
      </c>
      <c r="B177" s="1266"/>
      <c r="C177" s="1266"/>
      <c r="D177" s="1267"/>
      <c r="E177" s="507"/>
      <c r="F177" s="508" t="s">
        <v>43</v>
      </c>
      <c r="G177" s="508"/>
      <c r="H177" s="508"/>
      <c r="I177" s="508"/>
      <c r="J177" s="508"/>
      <c r="K177" s="508"/>
      <c r="L177" s="508"/>
      <c r="M177" s="508"/>
      <c r="N177" s="508"/>
      <c r="O177" s="509"/>
      <c r="P177" s="509"/>
      <c r="Q177" s="509"/>
      <c r="R177" s="508" t="s">
        <v>303</v>
      </c>
      <c r="S177" s="510"/>
      <c r="T177" s="510" t="s">
        <v>305</v>
      </c>
      <c r="U177" s="510"/>
      <c r="V177" s="510"/>
      <c r="W177" s="508"/>
      <c r="X177" s="508"/>
      <c r="Y177" s="508"/>
      <c r="Z177" s="508"/>
      <c r="AA177" s="509"/>
      <c r="AB177" s="509"/>
      <c r="AC177" s="509"/>
      <c r="AD177" s="509"/>
      <c r="AE177" s="509"/>
      <c r="AF177" s="509"/>
      <c r="AG177" s="509"/>
      <c r="AH177" s="509"/>
      <c r="AI177" s="509"/>
      <c r="AJ177" s="511"/>
      <c r="AK177" s="57"/>
    </row>
    <row r="178" spans="1:46" s="142" customFormat="1" ht="15" customHeight="1">
      <c r="A178" s="1268"/>
      <c r="B178" s="1269"/>
      <c r="C178" s="1269"/>
      <c r="D178" s="1270"/>
      <c r="E178" s="512"/>
      <c r="F178" s="1175" t="s">
        <v>86</v>
      </c>
      <c r="G178" s="1175"/>
      <c r="H178" s="1175"/>
      <c r="I178" s="1175"/>
      <c r="J178" s="1175"/>
      <c r="K178" s="1175"/>
      <c r="L178" s="1175"/>
      <c r="M178" s="513"/>
      <c r="N178" s="513"/>
      <c r="O178" s="513"/>
      <c r="P178" s="513"/>
      <c r="Q178" s="513"/>
      <c r="R178" s="514" t="s">
        <v>304</v>
      </c>
      <c r="S178" s="515"/>
      <c r="T178" s="515" t="s">
        <v>305</v>
      </c>
      <c r="U178" s="515"/>
      <c r="V178" s="515"/>
      <c r="W178" s="514"/>
      <c r="X178" s="514"/>
      <c r="Y178" s="516"/>
      <c r="Z178" s="514"/>
      <c r="AA178" s="517"/>
      <c r="AB178" s="513"/>
      <c r="AC178" s="513"/>
      <c r="AD178" s="513"/>
      <c r="AE178" s="513"/>
      <c r="AF178" s="513"/>
      <c r="AG178" s="513"/>
      <c r="AH178" s="513"/>
      <c r="AI178" s="513"/>
      <c r="AJ178" s="495"/>
      <c r="AK178" s="54"/>
    </row>
    <row r="179" spans="1:46" s="56" customFormat="1" ht="15" customHeight="1">
      <c r="A179" s="1271" t="s">
        <v>42</v>
      </c>
      <c r="B179" s="1272"/>
      <c r="C179" s="1272"/>
      <c r="D179" s="1273"/>
      <c r="E179" s="512"/>
      <c r="F179" s="1211" t="s">
        <v>44</v>
      </c>
      <c r="G179" s="1211"/>
      <c r="H179" s="1211"/>
      <c r="I179" s="1211"/>
      <c r="J179" s="1211"/>
      <c r="K179" s="1211"/>
      <c r="L179" s="1211"/>
      <c r="M179" s="1211"/>
      <c r="N179" s="1211"/>
      <c r="O179" s="1211"/>
      <c r="P179" s="1211"/>
      <c r="Q179" s="1211"/>
      <c r="R179" s="1211"/>
      <c r="S179" s="1211"/>
      <c r="T179" s="1211"/>
      <c r="U179" s="514" t="s">
        <v>304</v>
      </c>
      <c r="V179" s="515"/>
      <c r="W179" s="515" t="s">
        <v>305</v>
      </c>
      <c r="X179" s="515"/>
      <c r="Y179" s="515"/>
      <c r="Z179" s="514"/>
      <c r="AA179" s="514"/>
      <c r="AB179" s="514"/>
      <c r="AC179" s="514"/>
      <c r="AD179" s="513"/>
      <c r="AE179" s="513"/>
      <c r="AF179" s="513"/>
      <c r="AG179" s="513"/>
      <c r="AH179" s="513"/>
      <c r="AI179" s="513"/>
      <c r="AJ179" s="495"/>
      <c r="AK179" s="54"/>
    </row>
    <row r="180" spans="1:46" s="56" customFormat="1" ht="15" customHeight="1" thickBot="1">
      <c r="A180" s="1274"/>
      <c r="B180" s="1275"/>
      <c r="C180" s="1275"/>
      <c r="D180" s="1276"/>
      <c r="E180" s="518"/>
      <c r="F180" s="519" t="s">
        <v>70</v>
      </c>
      <c r="G180" s="519"/>
      <c r="H180" s="1244"/>
      <c r="I180" s="1244"/>
      <c r="J180" s="1244"/>
      <c r="K180" s="1244"/>
      <c r="L180" s="1244"/>
      <c r="M180" s="1244"/>
      <c r="N180" s="1244"/>
      <c r="O180" s="1244"/>
      <c r="P180" s="1244"/>
      <c r="Q180" s="1244"/>
      <c r="R180" s="1244"/>
      <c r="S180" s="1244"/>
      <c r="T180" s="1244"/>
      <c r="U180" s="1244"/>
      <c r="V180" s="1244"/>
      <c r="W180" s="1244"/>
      <c r="X180" s="1244"/>
      <c r="Y180" s="520" t="s">
        <v>71</v>
      </c>
      <c r="Z180" s="521" t="s">
        <v>304</v>
      </c>
      <c r="AA180" s="522"/>
      <c r="AB180" s="522" t="s">
        <v>306</v>
      </c>
      <c r="AC180" s="522"/>
      <c r="AD180" s="521"/>
      <c r="AE180" s="521"/>
      <c r="AF180" s="521"/>
      <c r="AG180" s="521"/>
      <c r="AH180" s="523"/>
      <c r="AI180" s="523"/>
      <c r="AJ180" s="524"/>
      <c r="AK180" s="54"/>
    </row>
    <row r="181" spans="1:46" ht="6" customHeight="1">
      <c r="A181" s="229"/>
      <c r="B181" s="189"/>
      <c r="C181" s="228"/>
      <c r="D181" s="228"/>
      <c r="E181" s="228"/>
      <c r="F181" s="228"/>
      <c r="G181" s="228"/>
      <c r="H181" s="228"/>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191"/>
      <c r="AK181" s="54"/>
      <c r="AT181" s="59"/>
    </row>
    <row r="182" spans="1:46" ht="15.75" customHeight="1">
      <c r="A182" s="525"/>
      <c r="B182" s="308" t="s">
        <v>82</v>
      </c>
      <c r="C182" s="525"/>
      <c r="D182" s="525"/>
      <c r="E182" s="525"/>
      <c r="F182" s="525"/>
      <c r="G182" s="525"/>
      <c r="H182" s="525"/>
      <c r="I182" s="525"/>
      <c r="J182" s="525"/>
      <c r="K182" s="525"/>
      <c r="L182" s="525"/>
      <c r="M182" s="525"/>
      <c r="N182" s="525"/>
      <c r="O182" s="525"/>
      <c r="P182" s="525"/>
      <c r="Q182" s="525"/>
      <c r="R182" s="525"/>
      <c r="S182" s="525"/>
      <c r="T182" s="525"/>
      <c r="U182" s="525"/>
      <c r="V182" s="525"/>
      <c r="W182" s="525"/>
      <c r="X182" s="525"/>
      <c r="Y182" s="525"/>
      <c r="Z182" s="525"/>
      <c r="AA182" s="525"/>
      <c r="AB182" s="525"/>
      <c r="AC182" s="525"/>
      <c r="AD182" s="525"/>
      <c r="AE182" s="525"/>
      <c r="AF182" s="525"/>
      <c r="AG182" s="525"/>
      <c r="AH182" s="525"/>
      <c r="AI182" s="525"/>
      <c r="AJ182" s="526"/>
      <c r="AK182" s="54"/>
    </row>
    <row r="183" spans="1:46" ht="14.25" thickBot="1">
      <c r="A183" s="525"/>
      <c r="B183" s="1259" t="s">
        <v>115</v>
      </c>
      <c r="C183" s="1260"/>
      <c r="D183" s="1260"/>
      <c r="E183" s="1260"/>
      <c r="F183" s="1260"/>
      <c r="G183" s="1260"/>
      <c r="H183" s="1260"/>
      <c r="I183" s="1260"/>
      <c r="J183" s="1260"/>
      <c r="K183" s="1260"/>
      <c r="L183" s="1260"/>
      <c r="M183" s="1260"/>
      <c r="N183" s="1260"/>
      <c r="O183" s="1260"/>
      <c r="P183" s="1260"/>
      <c r="Q183" s="1260"/>
      <c r="R183" s="1260"/>
      <c r="S183" s="1260"/>
      <c r="T183" s="1260"/>
      <c r="U183" s="1260"/>
      <c r="V183" s="1260"/>
      <c r="W183" s="1260"/>
      <c r="X183" s="1260"/>
      <c r="Y183" s="1261"/>
      <c r="Z183" s="1254" t="s">
        <v>78</v>
      </c>
      <c r="AA183" s="1254"/>
      <c r="AB183" s="1254"/>
      <c r="AC183" s="1254"/>
      <c r="AD183" s="1254"/>
      <c r="AE183" s="1254"/>
      <c r="AF183" s="1254"/>
      <c r="AG183" s="1254"/>
      <c r="AH183" s="1255"/>
      <c r="AI183" s="527"/>
      <c r="AJ183" s="526"/>
      <c r="AK183" s="54"/>
    </row>
    <row r="184" spans="1:46" ht="16.5" customHeight="1">
      <c r="A184" s="525"/>
      <c r="B184" s="528"/>
      <c r="C184" s="529" t="s">
        <v>143</v>
      </c>
      <c r="D184" s="530"/>
      <c r="E184" s="530"/>
      <c r="F184" s="530"/>
      <c r="G184" s="530"/>
      <c r="H184" s="530"/>
      <c r="I184" s="530"/>
      <c r="J184" s="530"/>
      <c r="K184" s="530"/>
      <c r="L184" s="530"/>
      <c r="M184" s="530"/>
      <c r="N184" s="530"/>
      <c r="O184" s="530"/>
      <c r="P184" s="530"/>
      <c r="Q184" s="530"/>
      <c r="R184" s="530"/>
      <c r="S184" s="530"/>
      <c r="T184" s="530"/>
      <c r="U184" s="530"/>
      <c r="V184" s="530"/>
      <c r="W184" s="530"/>
      <c r="X184" s="530"/>
      <c r="Y184" s="531"/>
      <c r="Z184" s="1262" t="s">
        <v>80</v>
      </c>
      <c r="AA184" s="1263"/>
      <c r="AB184" s="1263"/>
      <c r="AC184" s="1263"/>
      <c r="AD184" s="1263"/>
      <c r="AE184" s="1263"/>
      <c r="AF184" s="1263"/>
      <c r="AG184" s="1263"/>
      <c r="AH184" s="1264"/>
      <c r="AI184" s="525"/>
      <c r="AJ184" s="526"/>
      <c r="AK184" s="54"/>
    </row>
    <row r="185" spans="1:46" ht="16.5" customHeight="1">
      <c r="A185" s="525"/>
      <c r="B185" s="532"/>
      <c r="C185" s="533" t="s">
        <v>144</v>
      </c>
      <c r="D185" s="534"/>
      <c r="E185" s="534"/>
      <c r="F185" s="534"/>
      <c r="G185" s="534"/>
      <c r="H185" s="534"/>
      <c r="I185" s="534"/>
      <c r="J185" s="534"/>
      <c r="K185" s="534"/>
      <c r="L185" s="534"/>
      <c r="M185" s="534"/>
      <c r="N185" s="534"/>
      <c r="O185" s="534"/>
      <c r="P185" s="534"/>
      <c r="Q185" s="534"/>
      <c r="R185" s="534"/>
      <c r="S185" s="534"/>
      <c r="T185" s="534"/>
      <c r="U185" s="534"/>
      <c r="V185" s="534"/>
      <c r="W185" s="534"/>
      <c r="X185" s="534"/>
      <c r="Y185" s="535"/>
      <c r="Z185" s="1256" t="s">
        <v>81</v>
      </c>
      <c r="AA185" s="1257"/>
      <c r="AB185" s="1257"/>
      <c r="AC185" s="1257"/>
      <c r="AD185" s="1257"/>
      <c r="AE185" s="1257"/>
      <c r="AF185" s="1257"/>
      <c r="AG185" s="1257"/>
      <c r="AH185" s="1258"/>
      <c r="AI185" s="525"/>
      <c r="AJ185" s="526"/>
      <c r="AK185" s="54"/>
    </row>
    <row r="186" spans="1:46" ht="16.5" customHeight="1">
      <c r="A186" s="525"/>
      <c r="B186" s="532"/>
      <c r="C186" s="533" t="s">
        <v>175</v>
      </c>
      <c r="D186" s="534"/>
      <c r="E186" s="534"/>
      <c r="F186" s="534"/>
      <c r="G186" s="534"/>
      <c r="H186" s="534"/>
      <c r="I186" s="534"/>
      <c r="J186" s="534"/>
      <c r="K186" s="534"/>
      <c r="L186" s="534"/>
      <c r="M186" s="534"/>
      <c r="N186" s="534"/>
      <c r="O186" s="534"/>
      <c r="P186" s="534"/>
      <c r="Q186" s="534"/>
      <c r="R186" s="534"/>
      <c r="S186" s="534"/>
      <c r="T186" s="534"/>
      <c r="U186" s="534"/>
      <c r="V186" s="534"/>
      <c r="W186" s="534"/>
      <c r="X186" s="534"/>
      <c r="Y186" s="535"/>
      <c r="Z186" s="1256" t="s">
        <v>277</v>
      </c>
      <c r="AA186" s="1257"/>
      <c r="AB186" s="1257"/>
      <c r="AC186" s="1257"/>
      <c r="AD186" s="1257"/>
      <c r="AE186" s="1257"/>
      <c r="AF186" s="1257"/>
      <c r="AG186" s="1257"/>
      <c r="AH186" s="1258"/>
      <c r="AI186" s="525"/>
      <c r="AJ186" s="526"/>
      <c r="AK186" s="54"/>
    </row>
    <row r="187" spans="1:46" ht="16.5" customHeight="1">
      <c r="A187" s="525"/>
      <c r="B187" s="532"/>
      <c r="C187" s="533" t="s">
        <v>299</v>
      </c>
      <c r="D187" s="534"/>
      <c r="E187" s="534"/>
      <c r="F187" s="534"/>
      <c r="G187" s="534"/>
      <c r="H187" s="534"/>
      <c r="I187" s="534"/>
      <c r="J187" s="534"/>
      <c r="K187" s="534"/>
      <c r="L187" s="534"/>
      <c r="M187" s="534"/>
      <c r="N187" s="534"/>
      <c r="O187" s="534"/>
      <c r="P187" s="534"/>
      <c r="Q187" s="534"/>
      <c r="R187" s="534"/>
      <c r="S187" s="534"/>
      <c r="T187" s="534"/>
      <c r="U187" s="534"/>
      <c r="V187" s="534"/>
      <c r="W187" s="534"/>
      <c r="X187" s="534"/>
      <c r="Y187" s="535"/>
      <c r="Z187" s="1256" t="s">
        <v>300</v>
      </c>
      <c r="AA187" s="1257"/>
      <c r="AB187" s="1257"/>
      <c r="AC187" s="1257"/>
      <c r="AD187" s="1257"/>
      <c r="AE187" s="1257"/>
      <c r="AF187" s="1257"/>
      <c r="AG187" s="1257"/>
      <c r="AH187" s="1258"/>
      <c r="AI187" s="525"/>
      <c r="AJ187" s="526"/>
      <c r="AK187" s="54"/>
    </row>
    <row r="188" spans="1:46" ht="24.75" customHeight="1">
      <c r="A188" s="525"/>
      <c r="B188" s="532"/>
      <c r="C188" s="1252" t="s">
        <v>176</v>
      </c>
      <c r="D188" s="1252"/>
      <c r="E188" s="1252"/>
      <c r="F188" s="1252"/>
      <c r="G188" s="1252"/>
      <c r="H188" s="1252"/>
      <c r="I188" s="1252"/>
      <c r="J188" s="1252"/>
      <c r="K188" s="1252"/>
      <c r="L188" s="1252"/>
      <c r="M188" s="1252"/>
      <c r="N188" s="1252"/>
      <c r="O188" s="1252"/>
      <c r="P188" s="1252"/>
      <c r="Q188" s="1252"/>
      <c r="R188" s="1252"/>
      <c r="S188" s="1252"/>
      <c r="T188" s="1252"/>
      <c r="U188" s="1252"/>
      <c r="V188" s="1252"/>
      <c r="W188" s="1252"/>
      <c r="X188" s="1252"/>
      <c r="Y188" s="1253"/>
      <c r="Z188" s="1305" t="s">
        <v>178</v>
      </c>
      <c r="AA188" s="1306"/>
      <c r="AB188" s="1306"/>
      <c r="AC188" s="1306"/>
      <c r="AD188" s="1306"/>
      <c r="AE188" s="1306"/>
      <c r="AF188" s="1306"/>
      <c r="AG188" s="1306"/>
      <c r="AH188" s="1307"/>
      <c r="AI188" s="525"/>
      <c r="AJ188" s="526"/>
      <c r="AK188" s="54"/>
    </row>
    <row r="189" spans="1:46" ht="24.75" customHeight="1">
      <c r="A189" s="525"/>
      <c r="B189" s="532"/>
      <c r="C189" s="1252" t="s">
        <v>177</v>
      </c>
      <c r="D189" s="1252"/>
      <c r="E189" s="1252"/>
      <c r="F189" s="1252"/>
      <c r="G189" s="1252"/>
      <c r="H189" s="1252"/>
      <c r="I189" s="1252"/>
      <c r="J189" s="1252"/>
      <c r="K189" s="1252"/>
      <c r="L189" s="1252"/>
      <c r="M189" s="1252"/>
      <c r="N189" s="1252"/>
      <c r="O189" s="1252"/>
      <c r="P189" s="1252"/>
      <c r="Q189" s="1252"/>
      <c r="R189" s="1252"/>
      <c r="S189" s="1252"/>
      <c r="T189" s="1252"/>
      <c r="U189" s="1252"/>
      <c r="V189" s="1252"/>
      <c r="W189" s="1252"/>
      <c r="X189" s="1252"/>
      <c r="Y189" s="1253"/>
      <c r="Z189" s="1159" t="s">
        <v>179</v>
      </c>
      <c r="AA189" s="1160"/>
      <c r="AB189" s="1160"/>
      <c r="AC189" s="1160"/>
      <c r="AD189" s="1160"/>
      <c r="AE189" s="1160"/>
      <c r="AF189" s="1160"/>
      <c r="AG189" s="1160"/>
      <c r="AH189" s="1161"/>
      <c r="AI189" s="525"/>
      <c r="AJ189" s="526"/>
      <c r="AK189" s="143"/>
    </row>
    <row r="190" spans="1:46" ht="16.5" customHeight="1" thickBot="1">
      <c r="A190" s="525"/>
      <c r="B190" s="536"/>
      <c r="C190" s="537" t="s">
        <v>145</v>
      </c>
      <c r="D190" s="538"/>
      <c r="E190" s="538"/>
      <c r="F190" s="538"/>
      <c r="G190" s="538"/>
      <c r="H190" s="538"/>
      <c r="I190" s="538"/>
      <c r="J190" s="538"/>
      <c r="K190" s="538"/>
      <c r="L190" s="538"/>
      <c r="M190" s="538"/>
      <c r="N190" s="538"/>
      <c r="O190" s="538"/>
      <c r="P190" s="538"/>
      <c r="Q190" s="538"/>
      <c r="R190" s="538"/>
      <c r="S190" s="538"/>
      <c r="T190" s="538"/>
      <c r="U190" s="538"/>
      <c r="V190" s="538"/>
      <c r="W190" s="538"/>
      <c r="X190" s="538"/>
      <c r="Y190" s="539"/>
      <c r="Z190" s="1301" t="s">
        <v>79</v>
      </c>
      <c r="AA190" s="1302"/>
      <c r="AB190" s="1302"/>
      <c r="AC190" s="1302"/>
      <c r="AD190" s="1302"/>
      <c r="AE190" s="1302"/>
      <c r="AF190" s="1302"/>
      <c r="AG190" s="1302"/>
      <c r="AH190" s="1303"/>
      <c r="AI190" s="525"/>
      <c r="AJ190" s="526"/>
      <c r="AK190" s="143"/>
    </row>
    <row r="191" spans="1:46" ht="3" customHeight="1">
      <c r="A191" s="525"/>
      <c r="B191" s="525"/>
      <c r="C191" s="308"/>
      <c r="D191" s="525"/>
      <c r="E191" s="525"/>
      <c r="F191" s="525"/>
      <c r="G191" s="525"/>
      <c r="H191" s="525"/>
      <c r="I191" s="525"/>
      <c r="J191" s="525"/>
      <c r="K191" s="525"/>
      <c r="L191" s="525"/>
      <c r="M191" s="525"/>
      <c r="N191" s="525"/>
      <c r="O191" s="525"/>
      <c r="P191" s="525"/>
      <c r="Q191" s="525"/>
      <c r="R191" s="525"/>
      <c r="S191" s="525"/>
      <c r="T191" s="525"/>
      <c r="U191" s="525"/>
      <c r="V191" s="525"/>
      <c r="W191" s="525"/>
      <c r="X191" s="525"/>
      <c r="Y191" s="525"/>
      <c r="Z191" s="308"/>
      <c r="AA191" s="308"/>
      <c r="AB191" s="308"/>
      <c r="AC191" s="308"/>
      <c r="AD191" s="308"/>
      <c r="AE191" s="308"/>
      <c r="AF191" s="308"/>
      <c r="AG191" s="308"/>
      <c r="AH191" s="308"/>
      <c r="AI191" s="525"/>
      <c r="AJ191" s="526"/>
    </row>
    <row r="192" spans="1:46" ht="12" customHeight="1">
      <c r="A192" s="525"/>
      <c r="B192" s="540" t="s">
        <v>183</v>
      </c>
      <c r="C192" s="541" t="s">
        <v>182</v>
      </c>
      <c r="D192" s="525"/>
      <c r="E192" s="525"/>
      <c r="F192" s="525"/>
      <c r="G192" s="525"/>
      <c r="H192" s="525"/>
      <c r="I192" s="525"/>
      <c r="J192" s="525"/>
      <c r="K192" s="525"/>
      <c r="L192" s="525"/>
      <c r="M192" s="525"/>
      <c r="N192" s="525"/>
      <c r="O192" s="525"/>
      <c r="P192" s="525"/>
      <c r="Q192" s="525"/>
      <c r="R192" s="525"/>
      <c r="S192" s="525"/>
      <c r="T192" s="525"/>
      <c r="U192" s="525"/>
      <c r="V192" s="525"/>
      <c r="W192" s="525"/>
      <c r="X192" s="525"/>
      <c r="Y192" s="525"/>
      <c r="Z192" s="308"/>
      <c r="AA192" s="308"/>
      <c r="AB192" s="308"/>
      <c r="AC192" s="308"/>
      <c r="AD192" s="308"/>
      <c r="AE192" s="308"/>
      <c r="AF192" s="308"/>
      <c r="AG192" s="308"/>
      <c r="AH192" s="308"/>
      <c r="AI192" s="525"/>
      <c r="AJ192" s="526"/>
    </row>
    <row r="193" spans="1:36" ht="21" customHeight="1">
      <c r="A193" s="525"/>
      <c r="B193" s="542" t="s">
        <v>184</v>
      </c>
      <c r="C193" s="1304" t="s">
        <v>185</v>
      </c>
      <c r="D193" s="1304"/>
      <c r="E193" s="1304"/>
      <c r="F193" s="1304"/>
      <c r="G193" s="1304"/>
      <c r="H193" s="1304"/>
      <c r="I193" s="1304"/>
      <c r="J193" s="1304"/>
      <c r="K193" s="1304"/>
      <c r="L193" s="1304"/>
      <c r="M193" s="1304"/>
      <c r="N193" s="1304"/>
      <c r="O193" s="1304"/>
      <c r="P193" s="1304"/>
      <c r="Q193" s="1304"/>
      <c r="R193" s="1304"/>
      <c r="S193" s="1304"/>
      <c r="T193" s="1304"/>
      <c r="U193" s="1304"/>
      <c r="V193" s="1304"/>
      <c r="W193" s="1304"/>
      <c r="X193" s="1304"/>
      <c r="Y193" s="1304"/>
      <c r="Z193" s="1304"/>
      <c r="AA193" s="1304"/>
      <c r="AB193" s="1304"/>
      <c r="AC193" s="1304"/>
      <c r="AD193" s="1304"/>
      <c r="AE193" s="1304"/>
      <c r="AF193" s="1304"/>
      <c r="AG193" s="1304"/>
      <c r="AH193" s="1304"/>
      <c r="AI193" s="1304"/>
      <c r="AJ193" s="1304"/>
    </row>
    <row r="194" spans="1:36" ht="4.5" customHeight="1" thickBot="1">
      <c r="A194" s="543"/>
      <c r="B194" s="543"/>
      <c r="C194" s="544"/>
      <c r="D194" s="544"/>
      <c r="E194" s="544"/>
      <c r="F194" s="544"/>
      <c r="G194" s="544"/>
      <c r="H194" s="544"/>
      <c r="I194" s="544"/>
      <c r="J194" s="544"/>
      <c r="K194" s="544"/>
      <c r="L194" s="544"/>
      <c r="M194" s="544"/>
      <c r="N194" s="544"/>
      <c r="O194" s="544"/>
      <c r="P194" s="544"/>
      <c r="Q194" s="544"/>
      <c r="R194" s="544"/>
      <c r="S194" s="544"/>
      <c r="T194" s="544"/>
      <c r="U194" s="544"/>
      <c r="V194" s="544"/>
      <c r="W194" s="544"/>
      <c r="X194" s="544"/>
      <c r="Y194" s="544"/>
      <c r="Z194" s="544"/>
      <c r="AA194" s="544"/>
      <c r="AB194" s="544"/>
      <c r="AC194" s="544"/>
      <c r="AD194" s="544"/>
      <c r="AE194" s="544"/>
      <c r="AF194" s="544"/>
      <c r="AG194" s="544"/>
      <c r="AH194" s="544"/>
      <c r="AI194" s="544"/>
      <c r="AJ194" s="545"/>
    </row>
    <row r="195" spans="1:36" ht="0.75" customHeight="1">
      <c r="A195" s="546"/>
      <c r="B195" s="547"/>
      <c r="C195" s="547"/>
      <c r="D195" s="547"/>
      <c r="E195" s="547"/>
      <c r="F195" s="547"/>
      <c r="G195" s="547"/>
      <c r="H195" s="547"/>
      <c r="I195" s="547"/>
      <c r="J195" s="547"/>
      <c r="K195" s="547"/>
      <c r="L195" s="547"/>
      <c r="M195" s="547"/>
      <c r="N195" s="547"/>
      <c r="O195" s="547"/>
      <c r="P195" s="547"/>
      <c r="Q195" s="547"/>
      <c r="R195" s="547"/>
      <c r="S195" s="547"/>
      <c r="T195" s="547"/>
      <c r="U195" s="547"/>
      <c r="V195" s="547"/>
      <c r="W195" s="547"/>
      <c r="X195" s="547"/>
      <c r="Y195" s="547"/>
      <c r="Z195" s="547"/>
      <c r="AA195" s="547"/>
      <c r="AB195" s="547"/>
      <c r="AC195" s="547"/>
      <c r="AD195" s="547"/>
      <c r="AE195" s="547"/>
      <c r="AF195" s="547"/>
      <c r="AG195" s="547"/>
      <c r="AH195" s="547"/>
      <c r="AI195" s="547"/>
      <c r="AJ195" s="548"/>
    </row>
    <row r="196" spans="1:36" ht="31.5" customHeight="1">
      <c r="A196" s="549"/>
      <c r="B196" s="1295" t="s">
        <v>332</v>
      </c>
      <c r="C196" s="1295"/>
      <c r="D196" s="1295"/>
      <c r="E196" s="1295"/>
      <c r="F196" s="1295"/>
      <c r="G196" s="1295"/>
      <c r="H196" s="1295"/>
      <c r="I196" s="1295"/>
      <c r="J196" s="1295"/>
      <c r="K196" s="1295"/>
      <c r="L196" s="1295"/>
      <c r="M196" s="1295"/>
      <c r="N196" s="1295"/>
      <c r="O196" s="1295"/>
      <c r="P196" s="1295"/>
      <c r="Q196" s="1295"/>
      <c r="R196" s="1295"/>
      <c r="S196" s="1295"/>
      <c r="T196" s="1295"/>
      <c r="U196" s="1295"/>
      <c r="V196" s="1295"/>
      <c r="W196" s="1295"/>
      <c r="X196" s="1295"/>
      <c r="Y196" s="1295"/>
      <c r="Z196" s="1295"/>
      <c r="AA196" s="1295"/>
      <c r="AB196" s="1295"/>
      <c r="AC196" s="1295"/>
      <c r="AD196" s="1295"/>
      <c r="AE196" s="1295"/>
      <c r="AF196" s="1295"/>
      <c r="AG196" s="1295"/>
      <c r="AH196" s="1295"/>
      <c r="AI196" s="1295"/>
      <c r="AJ196" s="550"/>
    </row>
    <row r="197" spans="1:36" ht="3" customHeight="1">
      <c r="A197" s="549"/>
      <c r="B197" s="308"/>
      <c r="C197" s="525"/>
      <c r="D197" s="525"/>
      <c r="E197" s="525"/>
      <c r="F197" s="525"/>
      <c r="G197" s="525"/>
      <c r="H197" s="525"/>
      <c r="I197" s="525"/>
      <c r="J197" s="525"/>
      <c r="K197" s="525"/>
      <c r="L197" s="525"/>
      <c r="M197" s="525"/>
      <c r="N197" s="525"/>
      <c r="O197" s="525"/>
      <c r="P197" s="525"/>
      <c r="Q197" s="525"/>
      <c r="R197" s="525"/>
      <c r="S197" s="525"/>
      <c r="T197" s="525"/>
      <c r="U197" s="525"/>
      <c r="V197" s="525"/>
      <c r="W197" s="525"/>
      <c r="X197" s="525"/>
      <c r="Y197" s="525"/>
      <c r="Z197" s="525"/>
      <c r="AA197" s="525"/>
      <c r="AB197" s="525"/>
      <c r="AC197" s="525"/>
      <c r="AD197" s="525"/>
      <c r="AE197" s="525"/>
      <c r="AF197" s="525"/>
      <c r="AG197" s="525"/>
      <c r="AH197" s="525"/>
      <c r="AI197" s="525"/>
      <c r="AJ197" s="550"/>
    </row>
    <row r="198" spans="1:36" s="146" customFormat="1" ht="13.5" customHeight="1">
      <c r="A198" s="551"/>
      <c r="B198" s="552" t="s">
        <v>34</v>
      </c>
      <c r="C198" s="552"/>
      <c r="D198" s="1296">
        <v>4</v>
      </c>
      <c r="E198" s="1297"/>
      <c r="F198" s="552" t="s">
        <v>5</v>
      </c>
      <c r="G198" s="1296">
        <v>3</v>
      </c>
      <c r="H198" s="1297"/>
      <c r="I198" s="552" t="s">
        <v>4</v>
      </c>
      <c r="J198" s="1296">
        <v>31</v>
      </c>
      <c r="K198" s="1297"/>
      <c r="L198" s="552" t="s">
        <v>3</v>
      </c>
      <c r="M198" s="553"/>
      <c r="N198" s="1298" t="s">
        <v>6</v>
      </c>
      <c r="O198" s="1298"/>
      <c r="P198" s="1298"/>
      <c r="Q198" s="1299" t="str">
        <f>IF(G9="","",G9)</f>
        <v>○○ケアサービス</v>
      </c>
      <c r="R198" s="1299"/>
      <c r="S198" s="1299"/>
      <c r="T198" s="1299"/>
      <c r="U198" s="1299"/>
      <c r="V198" s="1299"/>
      <c r="W198" s="1299"/>
      <c r="X198" s="1299"/>
      <c r="Y198" s="1299"/>
      <c r="Z198" s="1299"/>
      <c r="AA198" s="1299"/>
      <c r="AB198" s="1299"/>
      <c r="AC198" s="1299"/>
      <c r="AD198" s="1299"/>
      <c r="AE198" s="1299"/>
      <c r="AF198" s="1299"/>
      <c r="AG198" s="1299"/>
      <c r="AH198" s="1299"/>
      <c r="AI198" s="1299"/>
      <c r="AJ198" s="1300"/>
    </row>
    <row r="199" spans="1:36" s="146" customFormat="1" ht="13.5" customHeight="1">
      <c r="A199" s="554"/>
      <c r="B199" s="555"/>
      <c r="C199" s="556"/>
      <c r="D199" s="556"/>
      <c r="E199" s="556"/>
      <c r="F199" s="556"/>
      <c r="G199" s="556"/>
      <c r="H199" s="556"/>
      <c r="I199" s="556"/>
      <c r="J199" s="556"/>
      <c r="K199" s="556"/>
      <c r="L199" s="556"/>
      <c r="M199" s="556"/>
      <c r="N199" s="1289" t="s">
        <v>111</v>
      </c>
      <c r="O199" s="1289"/>
      <c r="P199" s="1289"/>
      <c r="Q199" s="1290" t="s">
        <v>112</v>
      </c>
      <c r="R199" s="1290"/>
      <c r="S199" s="1291"/>
      <c r="T199" s="1291"/>
      <c r="U199" s="1291"/>
      <c r="V199" s="1291"/>
      <c r="W199" s="1291"/>
      <c r="X199" s="1292" t="s">
        <v>113</v>
      </c>
      <c r="Y199" s="1292"/>
      <c r="Z199" s="1291" t="s">
        <v>539</v>
      </c>
      <c r="AA199" s="1291"/>
      <c r="AB199" s="1291"/>
      <c r="AC199" s="1291"/>
      <c r="AD199" s="1291"/>
      <c r="AE199" s="1291"/>
      <c r="AF199" s="1291"/>
      <c r="AG199" s="1291"/>
      <c r="AH199" s="1291"/>
      <c r="AI199" s="1293"/>
      <c r="AJ199" s="1294"/>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40"/>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8"/>
  <dataValidations disablePrompts="1"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6"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32</xdr:col>
                    <xdr:colOff>190500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32</xdr:col>
                    <xdr:colOff>190500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32</xdr:col>
                    <xdr:colOff>238125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32</xdr:col>
                    <xdr:colOff>238125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32</xdr:col>
                    <xdr:colOff>238125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32</xdr:col>
                    <xdr:colOff>238125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32</xdr:col>
                    <xdr:colOff>228600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zoomScale="50" zoomScaleNormal="50" workbookViewId="0">
      <selection activeCell="C74" sqref="C74"/>
    </sheetView>
  </sheetViews>
  <sheetFormatPr defaultRowHeight="13.5"/>
  <cols>
    <col min="1" max="1" width="38.125" style="895" customWidth="1"/>
    <col min="2" max="2" width="67.25" style="895" customWidth="1"/>
    <col min="3" max="4" width="15.875" style="895" customWidth="1"/>
    <col min="5" max="5" width="91.75" style="895" customWidth="1"/>
    <col min="6" max="6" width="9" style="895" customWidth="1"/>
    <col min="7" max="256" width="9" style="895"/>
    <col min="257" max="257" width="38.125" style="895" customWidth="1"/>
    <col min="258" max="258" width="69.625" style="895" customWidth="1"/>
    <col min="259" max="260" width="15.875" style="895" customWidth="1"/>
    <col min="261" max="261" width="91.75" style="895" customWidth="1"/>
    <col min="262" max="262" width="9" style="895" customWidth="1"/>
    <col min="263" max="512" width="9" style="895"/>
    <col min="513" max="513" width="38.125" style="895" customWidth="1"/>
    <col min="514" max="514" width="69.625" style="895" customWidth="1"/>
    <col min="515" max="516" width="15.875" style="895" customWidth="1"/>
    <col min="517" max="517" width="91.75" style="895" customWidth="1"/>
    <col min="518" max="518" width="9" style="895" customWidth="1"/>
    <col min="519" max="768" width="9" style="895"/>
    <col min="769" max="769" width="38.125" style="895" customWidth="1"/>
    <col min="770" max="770" width="69.625" style="895" customWidth="1"/>
    <col min="771" max="772" width="15.875" style="895" customWidth="1"/>
    <col min="773" max="773" width="91.75" style="895" customWidth="1"/>
    <col min="774" max="774" width="9" style="895" customWidth="1"/>
    <col min="775" max="1024" width="9" style="895"/>
    <col min="1025" max="1025" width="38.125" style="895" customWidth="1"/>
    <col min="1026" max="1026" width="69.625" style="895" customWidth="1"/>
    <col min="1027" max="1028" width="15.875" style="895" customWidth="1"/>
    <col min="1029" max="1029" width="91.75" style="895" customWidth="1"/>
    <col min="1030" max="1030" width="9" style="895" customWidth="1"/>
    <col min="1031" max="1280" width="9" style="895"/>
    <col min="1281" max="1281" width="38.125" style="895" customWidth="1"/>
    <col min="1282" max="1282" width="69.625" style="895" customWidth="1"/>
    <col min="1283" max="1284" width="15.875" style="895" customWidth="1"/>
    <col min="1285" max="1285" width="91.75" style="895" customWidth="1"/>
    <col min="1286" max="1286" width="9" style="895" customWidth="1"/>
    <col min="1287" max="1536" width="9" style="895"/>
    <col min="1537" max="1537" width="38.125" style="895" customWidth="1"/>
    <col min="1538" max="1538" width="69.625" style="895" customWidth="1"/>
    <col min="1539" max="1540" width="15.875" style="895" customWidth="1"/>
    <col min="1541" max="1541" width="91.75" style="895" customWidth="1"/>
    <col min="1542" max="1542" width="9" style="895" customWidth="1"/>
    <col min="1543" max="1792" width="9" style="895"/>
    <col min="1793" max="1793" width="38.125" style="895" customWidth="1"/>
    <col min="1794" max="1794" width="69.625" style="895" customWidth="1"/>
    <col min="1795" max="1796" width="15.875" style="895" customWidth="1"/>
    <col min="1797" max="1797" width="91.75" style="895" customWidth="1"/>
    <col min="1798" max="1798" width="9" style="895" customWidth="1"/>
    <col min="1799" max="2048" width="9" style="895"/>
    <col min="2049" max="2049" width="38.125" style="895" customWidth="1"/>
    <col min="2050" max="2050" width="69.625" style="895" customWidth="1"/>
    <col min="2051" max="2052" width="15.875" style="895" customWidth="1"/>
    <col min="2053" max="2053" width="91.75" style="895" customWidth="1"/>
    <col min="2054" max="2054" width="9" style="895" customWidth="1"/>
    <col min="2055" max="2304" width="9" style="895"/>
    <col min="2305" max="2305" width="38.125" style="895" customWidth="1"/>
    <col min="2306" max="2306" width="69.625" style="895" customWidth="1"/>
    <col min="2307" max="2308" width="15.875" style="895" customWidth="1"/>
    <col min="2309" max="2309" width="91.75" style="895" customWidth="1"/>
    <col min="2310" max="2310" width="9" style="895" customWidth="1"/>
    <col min="2311" max="2560" width="9" style="895"/>
    <col min="2561" max="2561" width="38.125" style="895" customWidth="1"/>
    <col min="2562" max="2562" width="69.625" style="895" customWidth="1"/>
    <col min="2563" max="2564" width="15.875" style="895" customWidth="1"/>
    <col min="2565" max="2565" width="91.75" style="895" customWidth="1"/>
    <col min="2566" max="2566" width="9" style="895" customWidth="1"/>
    <col min="2567" max="2816" width="9" style="895"/>
    <col min="2817" max="2817" width="38.125" style="895" customWidth="1"/>
    <col min="2818" max="2818" width="69.625" style="895" customWidth="1"/>
    <col min="2819" max="2820" width="15.875" style="895" customWidth="1"/>
    <col min="2821" max="2821" width="91.75" style="895" customWidth="1"/>
    <col min="2822" max="2822" width="9" style="895" customWidth="1"/>
    <col min="2823" max="3072" width="9" style="895"/>
    <col min="3073" max="3073" width="38.125" style="895" customWidth="1"/>
    <col min="3074" max="3074" width="69.625" style="895" customWidth="1"/>
    <col min="3075" max="3076" width="15.875" style="895" customWidth="1"/>
    <col min="3077" max="3077" width="91.75" style="895" customWidth="1"/>
    <col min="3078" max="3078" width="9" style="895" customWidth="1"/>
    <col min="3079" max="3328" width="9" style="895"/>
    <col min="3329" max="3329" width="38.125" style="895" customWidth="1"/>
    <col min="3330" max="3330" width="69.625" style="895" customWidth="1"/>
    <col min="3331" max="3332" width="15.875" style="895" customWidth="1"/>
    <col min="3333" max="3333" width="91.75" style="895" customWidth="1"/>
    <col min="3334" max="3334" width="9" style="895" customWidth="1"/>
    <col min="3335" max="3584" width="9" style="895"/>
    <col min="3585" max="3585" width="38.125" style="895" customWidth="1"/>
    <col min="3586" max="3586" width="69.625" style="895" customWidth="1"/>
    <col min="3587" max="3588" width="15.875" style="895" customWidth="1"/>
    <col min="3589" max="3589" width="91.75" style="895" customWidth="1"/>
    <col min="3590" max="3590" width="9" style="895" customWidth="1"/>
    <col min="3591" max="3840" width="9" style="895"/>
    <col min="3841" max="3841" width="38.125" style="895" customWidth="1"/>
    <col min="3842" max="3842" width="69.625" style="895" customWidth="1"/>
    <col min="3843" max="3844" width="15.875" style="895" customWidth="1"/>
    <col min="3845" max="3845" width="91.75" style="895" customWidth="1"/>
    <col min="3846" max="3846" width="9" style="895" customWidth="1"/>
    <col min="3847" max="4096" width="9" style="895"/>
    <col min="4097" max="4097" width="38.125" style="895" customWidth="1"/>
    <col min="4098" max="4098" width="69.625" style="895" customWidth="1"/>
    <col min="4099" max="4100" width="15.875" style="895" customWidth="1"/>
    <col min="4101" max="4101" width="91.75" style="895" customWidth="1"/>
    <col min="4102" max="4102" width="9" style="895" customWidth="1"/>
    <col min="4103" max="4352" width="9" style="895"/>
    <col min="4353" max="4353" width="38.125" style="895" customWidth="1"/>
    <col min="4354" max="4354" width="69.625" style="895" customWidth="1"/>
    <col min="4355" max="4356" width="15.875" style="895" customWidth="1"/>
    <col min="4357" max="4357" width="91.75" style="895" customWidth="1"/>
    <col min="4358" max="4358" width="9" style="895" customWidth="1"/>
    <col min="4359" max="4608" width="9" style="895"/>
    <col min="4609" max="4609" width="38.125" style="895" customWidth="1"/>
    <col min="4610" max="4610" width="69.625" style="895" customWidth="1"/>
    <col min="4611" max="4612" width="15.875" style="895" customWidth="1"/>
    <col min="4613" max="4613" width="91.75" style="895" customWidth="1"/>
    <col min="4614" max="4614" width="9" style="895" customWidth="1"/>
    <col min="4615" max="4864" width="9" style="895"/>
    <col min="4865" max="4865" width="38.125" style="895" customWidth="1"/>
    <col min="4866" max="4866" width="69.625" style="895" customWidth="1"/>
    <col min="4867" max="4868" width="15.875" style="895" customWidth="1"/>
    <col min="4869" max="4869" width="91.75" style="895" customWidth="1"/>
    <col min="4870" max="4870" width="9" style="895" customWidth="1"/>
    <col min="4871" max="5120" width="9" style="895"/>
    <col min="5121" max="5121" width="38.125" style="895" customWidth="1"/>
    <col min="5122" max="5122" width="69.625" style="895" customWidth="1"/>
    <col min="5123" max="5124" width="15.875" style="895" customWidth="1"/>
    <col min="5125" max="5125" width="91.75" style="895" customWidth="1"/>
    <col min="5126" max="5126" width="9" style="895" customWidth="1"/>
    <col min="5127" max="5376" width="9" style="895"/>
    <col min="5377" max="5377" width="38.125" style="895" customWidth="1"/>
    <col min="5378" max="5378" width="69.625" style="895" customWidth="1"/>
    <col min="5379" max="5380" width="15.875" style="895" customWidth="1"/>
    <col min="5381" max="5381" width="91.75" style="895" customWidth="1"/>
    <col min="5382" max="5382" width="9" style="895" customWidth="1"/>
    <col min="5383" max="5632" width="9" style="895"/>
    <col min="5633" max="5633" width="38.125" style="895" customWidth="1"/>
    <col min="5634" max="5634" width="69.625" style="895" customWidth="1"/>
    <col min="5635" max="5636" width="15.875" style="895" customWidth="1"/>
    <col min="5637" max="5637" width="91.75" style="895" customWidth="1"/>
    <col min="5638" max="5638" width="9" style="895" customWidth="1"/>
    <col min="5639" max="5888" width="9" style="895"/>
    <col min="5889" max="5889" width="38.125" style="895" customWidth="1"/>
    <col min="5890" max="5890" width="69.625" style="895" customWidth="1"/>
    <col min="5891" max="5892" width="15.875" style="895" customWidth="1"/>
    <col min="5893" max="5893" width="91.75" style="895" customWidth="1"/>
    <col min="5894" max="5894" width="9" style="895" customWidth="1"/>
    <col min="5895" max="6144" width="9" style="895"/>
    <col min="6145" max="6145" width="38.125" style="895" customWidth="1"/>
    <col min="6146" max="6146" width="69.625" style="895" customWidth="1"/>
    <col min="6147" max="6148" width="15.875" style="895" customWidth="1"/>
    <col min="6149" max="6149" width="91.75" style="895" customWidth="1"/>
    <col min="6150" max="6150" width="9" style="895" customWidth="1"/>
    <col min="6151" max="6400" width="9" style="895"/>
    <col min="6401" max="6401" width="38.125" style="895" customWidth="1"/>
    <col min="6402" max="6402" width="69.625" style="895" customWidth="1"/>
    <col min="6403" max="6404" width="15.875" style="895" customWidth="1"/>
    <col min="6405" max="6405" width="91.75" style="895" customWidth="1"/>
    <col min="6406" max="6406" width="9" style="895" customWidth="1"/>
    <col min="6407" max="6656" width="9" style="895"/>
    <col min="6657" max="6657" width="38.125" style="895" customWidth="1"/>
    <col min="6658" max="6658" width="69.625" style="895" customWidth="1"/>
    <col min="6659" max="6660" width="15.875" style="895" customWidth="1"/>
    <col min="6661" max="6661" width="91.75" style="895" customWidth="1"/>
    <col min="6662" max="6662" width="9" style="895" customWidth="1"/>
    <col min="6663" max="6912" width="9" style="895"/>
    <col min="6913" max="6913" width="38.125" style="895" customWidth="1"/>
    <col min="6914" max="6914" width="69.625" style="895" customWidth="1"/>
    <col min="6915" max="6916" width="15.875" style="895" customWidth="1"/>
    <col min="6917" max="6917" width="91.75" style="895" customWidth="1"/>
    <col min="6918" max="6918" width="9" style="895" customWidth="1"/>
    <col min="6919" max="7168" width="9" style="895"/>
    <col min="7169" max="7169" width="38.125" style="895" customWidth="1"/>
    <col min="7170" max="7170" width="69.625" style="895" customWidth="1"/>
    <col min="7171" max="7172" width="15.875" style="895" customWidth="1"/>
    <col min="7173" max="7173" width="91.75" style="895" customWidth="1"/>
    <col min="7174" max="7174" width="9" style="895" customWidth="1"/>
    <col min="7175" max="7424" width="9" style="895"/>
    <col min="7425" max="7425" width="38.125" style="895" customWidth="1"/>
    <col min="7426" max="7426" width="69.625" style="895" customWidth="1"/>
    <col min="7427" max="7428" width="15.875" style="895" customWidth="1"/>
    <col min="7429" max="7429" width="91.75" style="895" customWidth="1"/>
    <col min="7430" max="7430" width="9" style="895" customWidth="1"/>
    <col min="7431" max="7680" width="9" style="895"/>
    <col min="7681" max="7681" width="38.125" style="895" customWidth="1"/>
    <col min="7682" max="7682" width="69.625" style="895" customWidth="1"/>
    <col min="7683" max="7684" width="15.875" style="895" customWidth="1"/>
    <col min="7685" max="7685" width="91.75" style="895" customWidth="1"/>
    <col min="7686" max="7686" width="9" style="895" customWidth="1"/>
    <col min="7687" max="7936" width="9" style="895"/>
    <col min="7937" max="7937" width="38.125" style="895" customWidth="1"/>
    <col min="7938" max="7938" width="69.625" style="895" customWidth="1"/>
    <col min="7939" max="7940" width="15.875" style="895" customWidth="1"/>
    <col min="7941" max="7941" width="91.75" style="895" customWidth="1"/>
    <col min="7942" max="7942" width="9" style="895" customWidth="1"/>
    <col min="7943" max="8192" width="9" style="895"/>
    <col min="8193" max="8193" width="38.125" style="895" customWidth="1"/>
    <col min="8194" max="8194" width="69.625" style="895" customWidth="1"/>
    <col min="8195" max="8196" width="15.875" style="895" customWidth="1"/>
    <col min="8197" max="8197" width="91.75" style="895" customWidth="1"/>
    <col min="8198" max="8198" width="9" style="895" customWidth="1"/>
    <col min="8199" max="8448" width="9" style="895"/>
    <col min="8449" max="8449" width="38.125" style="895" customWidth="1"/>
    <col min="8450" max="8450" width="69.625" style="895" customWidth="1"/>
    <col min="8451" max="8452" width="15.875" style="895" customWidth="1"/>
    <col min="8453" max="8453" width="91.75" style="895" customWidth="1"/>
    <col min="8454" max="8454" width="9" style="895" customWidth="1"/>
    <col min="8455" max="8704" width="9" style="895"/>
    <col min="8705" max="8705" width="38.125" style="895" customWidth="1"/>
    <col min="8706" max="8706" width="69.625" style="895" customWidth="1"/>
    <col min="8707" max="8708" width="15.875" style="895" customWidth="1"/>
    <col min="8709" max="8709" width="91.75" style="895" customWidth="1"/>
    <col min="8710" max="8710" width="9" style="895" customWidth="1"/>
    <col min="8711" max="8960" width="9" style="895"/>
    <col min="8961" max="8961" width="38.125" style="895" customWidth="1"/>
    <col min="8962" max="8962" width="69.625" style="895" customWidth="1"/>
    <col min="8963" max="8964" width="15.875" style="895" customWidth="1"/>
    <col min="8965" max="8965" width="91.75" style="895" customWidth="1"/>
    <col min="8966" max="8966" width="9" style="895" customWidth="1"/>
    <col min="8967" max="9216" width="9" style="895"/>
    <col min="9217" max="9217" width="38.125" style="895" customWidth="1"/>
    <col min="9218" max="9218" width="69.625" style="895" customWidth="1"/>
    <col min="9219" max="9220" width="15.875" style="895" customWidth="1"/>
    <col min="9221" max="9221" width="91.75" style="895" customWidth="1"/>
    <col min="9222" max="9222" width="9" style="895" customWidth="1"/>
    <col min="9223" max="9472" width="9" style="895"/>
    <col min="9473" max="9473" width="38.125" style="895" customWidth="1"/>
    <col min="9474" max="9474" width="69.625" style="895" customWidth="1"/>
    <col min="9475" max="9476" width="15.875" style="895" customWidth="1"/>
    <col min="9477" max="9477" width="91.75" style="895" customWidth="1"/>
    <col min="9478" max="9478" width="9" style="895" customWidth="1"/>
    <col min="9479" max="9728" width="9" style="895"/>
    <col min="9729" max="9729" width="38.125" style="895" customWidth="1"/>
    <col min="9730" max="9730" width="69.625" style="895" customWidth="1"/>
    <col min="9731" max="9732" width="15.875" style="895" customWidth="1"/>
    <col min="9733" max="9733" width="91.75" style="895" customWidth="1"/>
    <col min="9734" max="9734" width="9" style="895" customWidth="1"/>
    <col min="9735" max="9984" width="9" style="895"/>
    <col min="9985" max="9985" width="38.125" style="895" customWidth="1"/>
    <col min="9986" max="9986" width="69.625" style="895" customWidth="1"/>
    <col min="9987" max="9988" width="15.875" style="895" customWidth="1"/>
    <col min="9989" max="9989" width="91.75" style="895" customWidth="1"/>
    <col min="9990" max="9990" width="9" style="895" customWidth="1"/>
    <col min="9991" max="10240" width="9" style="895"/>
    <col min="10241" max="10241" width="38.125" style="895" customWidth="1"/>
    <col min="10242" max="10242" width="69.625" style="895" customWidth="1"/>
    <col min="10243" max="10244" width="15.875" style="895" customWidth="1"/>
    <col min="10245" max="10245" width="91.75" style="895" customWidth="1"/>
    <col min="10246" max="10246" width="9" style="895" customWidth="1"/>
    <col min="10247" max="10496" width="9" style="895"/>
    <col min="10497" max="10497" width="38.125" style="895" customWidth="1"/>
    <col min="10498" max="10498" width="69.625" style="895" customWidth="1"/>
    <col min="10499" max="10500" width="15.875" style="895" customWidth="1"/>
    <col min="10501" max="10501" width="91.75" style="895" customWidth="1"/>
    <col min="10502" max="10502" width="9" style="895" customWidth="1"/>
    <col min="10503" max="10752" width="9" style="895"/>
    <col min="10753" max="10753" width="38.125" style="895" customWidth="1"/>
    <col min="10754" max="10754" width="69.625" style="895" customWidth="1"/>
    <col min="10755" max="10756" width="15.875" style="895" customWidth="1"/>
    <col min="10757" max="10757" width="91.75" style="895" customWidth="1"/>
    <col min="10758" max="10758" width="9" style="895" customWidth="1"/>
    <col min="10759" max="11008" width="9" style="895"/>
    <col min="11009" max="11009" width="38.125" style="895" customWidth="1"/>
    <col min="11010" max="11010" width="69.625" style="895" customWidth="1"/>
    <col min="11011" max="11012" width="15.875" style="895" customWidth="1"/>
    <col min="11013" max="11013" width="91.75" style="895" customWidth="1"/>
    <col min="11014" max="11014" width="9" style="895" customWidth="1"/>
    <col min="11015" max="11264" width="9" style="895"/>
    <col min="11265" max="11265" width="38.125" style="895" customWidth="1"/>
    <col min="11266" max="11266" width="69.625" style="895" customWidth="1"/>
    <col min="11267" max="11268" width="15.875" style="895" customWidth="1"/>
    <col min="11269" max="11269" width="91.75" style="895" customWidth="1"/>
    <col min="11270" max="11270" width="9" style="895" customWidth="1"/>
    <col min="11271" max="11520" width="9" style="895"/>
    <col min="11521" max="11521" width="38.125" style="895" customWidth="1"/>
    <col min="11522" max="11522" width="69.625" style="895" customWidth="1"/>
    <col min="11523" max="11524" width="15.875" style="895" customWidth="1"/>
    <col min="11525" max="11525" width="91.75" style="895" customWidth="1"/>
    <col min="11526" max="11526" width="9" style="895" customWidth="1"/>
    <col min="11527" max="11776" width="9" style="895"/>
    <col min="11777" max="11777" width="38.125" style="895" customWidth="1"/>
    <col min="11778" max="11778" width="69.625" style="895" customWidth="1"/>
    <col min="11779" max="11780" width="15.875" style="895" customWidth="1"/>
    <col min="11781" max="11781" width="91.75" style="895" customWidth="1"/>
    <col min="11782" max="11782" width="9" style="895" customWidth="1"/>
    <col min="11783" max="12032" width="9" style="895"/>
    <col min="12033" max="12033" width="38.125" style="895" customWidth="1"/>
    <col min="12034" max="12034" width="69.625" style="895" customWidth="1"/>
    <col min="12035" max="12036" width="15.875" style="895" customWidth="1"/>
    <col min="12037" max="12037" width="91.75" style="895" customWidth="1"/>
    <col min="12038" max="12038" width="9" style="895" customWidth="1"/>
    <col min="12039" max="12288" width="9" style="895"/>
    <col min="12289" max="12289" width="38.125" style="895" customWidth="1"/>
    <col min="12290" max="12290" width="69.625" style="895" customWidth="1"/>
    <col min="12291" max="12292" width="15.875" style="895" customWidth="1"/>
    <col min="12293" max="12293" width="91.75" style="895" customWidth="1"/>
    <col min="12294" max="12294" width="9" style="895" customWidth="1"/>
    <col min="12295" max="12544" width="9" style="895"/>
    <col min="12545" max="12545" width="38.125" style="895" customWidth="1"/>
    <col min="12546" max="12546" width="69.625" style="895" customWidth="1"/>
    <col min="12547" max="12548" width="15.875" style="895" customWidth="1"/>
    <col min="12549" max="12549" width="91.75" style="895" customWidth="1"/>
    <col min="12550" max="12550" width="9" style="895" customWidth="1"/>
    <col min="12551" max="12800" width="9" style="895"/>
    <col min="12801" max="12801" width="38.125" style="895" customWidth="1"/>
    <col min="12802" max="12802" width="69.625" style="895" customWidth="1"/>
    <col min="12803" max="12804" width="15.875" style="895" customWidth="1"/>
    <col min="12805" max="12805" width="91.75" style="895" customWidth="1"/>
    <col min="12806" max="12806" width="9" style="895" customWidth="1"/>
    <col min="12807" max="13056" width="9" style="895"/>
    <col min="13057" max="13057" width="38.125" style="895" customWidth="1"/>
    <col min="13058" max="13058" width="69.625" style="895" customWidth="1"/>
    <col min="13059" max="13060" width="15.875" style="895" customWidth="1"/>
    <col min="13061" max="13061" width="91.75" style="895" customWidth="1"/>
    <col min="13062" max="13062" width="9" style="895" customWidth="1"/>
    <col min="13063" max="13312" width="9" style="895"/>
    <col min="13313" max="13313" width="38.125" style="895" customWidth="1"/>
    <col min="13314" max="13314" width="69.625" style="895" customWidth="1"/>
    <col min="13315" max="13316" width="15.875" style="895" customWidth="1"/>
    <col min="13317" max="13317" width="91.75" style="895" customWidth="1"/>
    <col min="13318" max="13318" width="9" style="895" customWidth="1"/>
    <col min="13319" max="13568" width="9" style="895"/>
    <col min="13569" max="13569" width="38.125" style="895" customWidth="1"/>
    <col min="13570" max="13570" width="69.625" style="895" customWidth="1"/>
    <col min="13571" max="13572" width="15.875" style="895" customWidth="1"/>
    <col min="13573" max="13573" width="91.75" style="895" customWidth="1"/>
    <col min="13574" max="13574" width="9" style="895" customWidth="1"/>
    <col min="13575" max="13824" width="9" style="895"/>
    <col min="13825" max="13825" width="38.125" style="895" customWidth="1"/>
    <col min="13826" max="13826" width="69.625" style="895" customWidth="1"/>
    <col min="13827" max="13828" width="15.875" style="895" customWidth="1"/>
    <col min="13829" max="13829" width="91.75" style="895" customWidth="1"/>
    <col min="13830" max="13830" width="9" style="895" customWidth="1"/>
    <col min="13831" max="14080" width="9" style="895"/>
    <col min="14081" max="14081" width="38.125" style="895" customWidth="1"/>
    <col min="14082" max="14082" width="69.625" style="895" customWidth="1"/>
    <col min="14083" max="14084" width="15.875" style="895" customWidth="1"/>
    <col min="14085" max="14085" width="91.75" style="895" customWidth="1"/>
    <col min="14086" max="14086" width="9" style="895" customWidth="1"/>
    <col min="14087" max="14336" width="9" style="895"/>
    <col min="14337" max="14337" width="38.125" style="895" customWidth="1"/>
    <col min="14338" max="14338" width="69.625" style="895" customWidth="1"/>
    <col min="14339" max="14340" width="15.875" style="895" customWidth="1"/>
    <col min="14341" max="14341" width="91.75" style="895" customWidth="1"/>
    <col min="14342" max="14342" width="9" style="895" customWidth="1"/>
    <col min="14343" max="14592" width="9" style="895"/>
    <col min="14593" max="14593" width="38.125" style="895" customWidth="1"/>
    <col min="14594" max="14594" width="69.625" style="895" customWidth="1"/>
    <col min="14595" max="14596" width="15.875" style="895" customWidth="1"/>
    <col min="14597" max="14597" width="91.75" style="895" customWidth="1"/>
    <col min="14598" max="14598" width="9" style="895" customWidth="1"/>
    <col min="14599" max="14848" width="9" style="895"/>
    <col min="14849" max="14849" width="38.125" style="895" customWidth="1"/>
    <col min="14850" max="14850" width="69.625" style="895" customWidth="1"/>
    <col min="14851" max="14852" width="15.875" style="895" customWidth="1"/>
    <col min="14853" max="14853" width="91.75" style="895" customWidth="1"/>
    <col min="14854" max="14854" width="9" style="895" customWidth="1"/>
    <col min="14855" max="15104" width="9" style="895"/>
    <col min="15105" max="15105" width="38.125" style="895" customWidth="1"/>
    <col min="15106" max="15106" width="69.625" style="895" customWidth="1"/>
    <col min="15107" max="15108" width="15.875" style="895" customWidth="1"/>
    <col min="15109" max="15109" width="91.75" style="895" customWidth="1"/>
    <col min="15110" max="15110" width="9" style="895" customWidth="1"/>
    <col min="15111" max="15360" width="9" style="895"/>
    <col min="15361" max="15361" width="38.125" style="895" customWidth="1"/>
    <col min="15362" max="15362" width="69.625" style="895" customWidth="1"/>
    <col min="15363" max="15364" width="15.875" style="895" customWidth="1"/>
    <col min="15365" max="15365" width="91.75" style="895" customWidth="1"/>
    <col min="15366" max="15366" width="9" style="895" customWidth="1"/>
    <col min="15367" max="15616" width="9" style="895"/>
    <col min="15617" max="15617" width="38.125" style="895" customWidth="1"/>
    <col min="15618" max="15618" width="69.625" style="895" customWidth="1"/>
    <col min="15619" max="15620" width="15.875" style="895" customWidth="1"/>
    <col min="15621" max="15621" width="91.75" style="895" customWidth="1"/>
    <col min="15622" max="15622" width="9" style="895" customWidth="1"/>
    <col min="15623" max="15872" width="9" style="895"/>
    <col min="15873" max="15873" width="38.125" style="895" customWidth="1"/>
    <col min="15874" max="15874" width="69.625" style="895" customWidth="1"/>
    <col min="15875" max="15876" width="15.875" style="895" customWidth="1"/>
    <col min="15877" max="15877" width="91.75" style="895" customWidth="1"/>
    <col min="15878" max="15878" width="9" style="895" customWidth="1"/>
    <col min="15879" max="16128" width="9" style="895"/>
    <col min="16129" max="16129" width="38.125" style="895" customWidth="1"/>
    <col min="16130" max="16130" width="69.625" style="895" customWidth="1"/>
    <col min="16131" max="16132" width="15.875" style="895" customWidth="1"/>
    <col min="16133" max="16133" width="91.75" style="895" customWidth="1"/>
    <col min="16134" max="16134" width="9" style="895" customWidth="1"/>
    <col min="16135" max="16384" width="9" style="895"/>
  </cols>
  <sheetData>
    <row r="1" spans="1:7" ht="33.75" customHeight="1">
      <c r="A1" s="894"/>
    </row>
    <row r="2" spans="1:7" ht="15.4" customHeight="1"/>
    <row r="3" spans="1:7" ht="27" customHeight="1">
      <c r="G3" s="896"/>
    </row>
    <row r="4" spans="1:7" ht="96" customHeight="1"/>
    <row r="5" spans="1:7" ht="48.75" customHeight="1">
      <c r="D5" s="897" t="s">
        <v>565</v>
      </c>
    </row>
    <row r="6" spans="1:7" ht="40.5" customHeight="1">
      <c r="D6" s="897" t="s">
        <v>566</v>
      </c>
    </row>
    <row r="7" spans="1:7" ht="36" customHeight="1">
      <c r="D7" s="897" t="s">
        <v>567</v>
      </c>
      <c r="E7" s="898"/>
    </row>
    <row r="8" spans="1:7" ht="37.5" customHeight="1">
      <c r="B8" s="899"/>
      <c r="D8" s="897" t="s">
        <v>568</v>
      </c>
    </row>
    <row r="9" spans="1:7" ht="15.4" customHeight="1"/>
    <row r="10" spans="1:7" ht="15.4" customHeight="1"/>
    <row r="11" spans="1:7" ht="15.4" customHeight="1">
      <c r="A11" s="1466" t="s">
        <v>569</v>
      </c>
      <c r="B11" s="1466" t="s">
        <v>570</v>
      </c>
      <c r="C11" s="1467" t="s">
        <v>571</v>
      </c>
      <c r="D11" s="1467" t="s">
        <v>0</v>
      </c>
    </row>
    <row r="12" spans="1:7" ht="15.4" customHeight="1">
      <c r="A12" s="1466"/>
      <c r="B12" s="1466"/>
      <c r="C12" s="1467"/>
      <c r="D12" s="1467"/>
    </row>
    <row r="13" spans="1:7" ht="36.6" customHeight="1">
      <c r="A13" s="900"/>
      <c r="B13" s="901" t="str">
        <f>'[6]③別紙様式2-1 計画書_総括表'!G9</f>
        <v/>
      </c>
      <c r="C13" s="901" t="str">
        <f>'[6]③別紙様式2-1 計画書_総括表'!G14</f>
        <v/>
      </c>
      <c r="D13" s="901" t="str">
        <f>'[6]③別紙様式2-1 計画書_総括表'!K15</f>
        <v/>
      </c>
    </row>
    <row r="14" spans="1:7" ht="36.6" customHeight="1"/>
    <row r="15" spans="1:7" ht="15.4" customHeight="1">
      <c r="A15" s="1468" t="s">
        <v>572</v>
      </c>
      <c r="B15" s="1468"/>
      <c r="C15" s="1468"/>
      <c r="D15" s="1468"/>
      <c r="E15" s="1468"/>
    </row>
    <row r="16" spans="1:7" ht="15.4" customHeight="1">
      <c r="A16" s="1468"/>
      <c r="B16" s="1468"/>
      <c r="C16" s="1468"/>
      <c r="D16" s="1468"/>
      <c r="E16" s="1468"/>
    </row>
    <row r="17" spans="1:5" ht="15.4" customHeight="1">
      <c r="A17" s="1468"/>
      <c r="B17" s="1468"/>
      <c r="C17" s="1468"/>
      <c r="D17" s="1468"/>
      <c r="E17" s="1468"/>
    </row>
    <row r="18" spans="1:5" ht="15.4" customHeight="1">
      <c r="A18" s="1468"/>
      <c r="B18" s="1468"/>
      <c r="C18" s="1468"/>
      <c r="D18" s="1468"/>
      <c r="E18" s="1468"/>
    </row>
    <row r="19" spans="1:5" ht="15.4" customHeight="1">
      <c r="A19" s="1468"/>
      <c r="B19" s="1468"/>
      <c r="C19" s="1468"/>
      <c r="D19" s="1468"/>
      <c r="E19" s="1468"/>
    </row>
    <row r="20" spans="1:5" ht="15.4" customHeight="1">
      <c r="A20" s="1468"/>
      <c r="B20" s="1468"/>
      <c r="C20" s="1468"/>
      <c r="D20" s="1468"/>
      <c r="E20" s="1468"/>
    </row>
    <row r="21" spans="1:5" ht="15.4" customHeight="1">
      <c r="A21" s="1468"/>
      <c r="B21" s="1468"/>
      <c r="C21" s="1468"/>
      <c r="D21" s="1468"/>
      <c r="E21" s="1468"/>
    </row>
    <row r="22" spans="1:5" ht="15.4" customHeight="1">
      <c r="A22" s="1468"/>
      <c r="B22" s="1468"/>
      <c r="C22" s="1468"/>
      <c r="D22" s="1468"/>
      <c r="E22" s="1468"/>
    </row>
    <row r="23" spans="1:5" ht="15.4" customHeight="1">
      <c r="A23" s="1468"/>
      <c r="B23" s="1468"/>
      <c r="C23" s="1468"/>
      <c r="D23" s="1468"/>
      <c r="E23" s="1468"/>
    </row>
    <row r="24" spans="1:5" ht="15.4" customHeight="1">
      <c r="A24" s="1468"/>
      <c r="B24" s="1468"/>
      <c r="C24" s="1468"/>
      <c r="D24" s="1468"/>
      <c r="E24" s="1468"/>
    </row>
    <row r="25" spans="1:5" ht="15.4" customHeight="1">
      <c r="A25" s="1468"/>
      <c r="B25" s="1468"/>
      <c r="C25" s="1468"/>
      <c r="D25" s="1468"/>
      <c r="E25" s="1468"/>
    </row>
    <row r="26" spans="1:5" ht="15.4" customHeight="1">
      <c r="A26" s="1468"/>
      <c r="B26" s="1468"/>
      <c r="C26" s="1468"/>
      <c r="D26" s="1468"/>
      <c r="E26" s="1468"/>
    </row>
    <row r="27" spans="1:5" ht="15.4" customHeight="1">
      <c r="A27" s="1468"/>
      <c r="B27" s="1468"/>
      <c r="C27" s="1468"/>
      <c r="D27" s="1468"/>
      <c r="E27" s="1468"/>
    </row>
    <row r="28" spans="1:5" ht="15.4" customHeight="1">
      <c r="A28" s="1468"/>
      <c r="B28" s="1468"/>
      <c r="C28" s="1468"/>
      <c r="D28" s="1468"/>
      <c r="E28" s="1468"/>
    </row>
    <row r="29" spans="1:5" ht="15.4" customHeight="1">
      <c r="A29" s="1468"/>
      <c r="B29" s="1468"/>
      <c r="C29" s="1468"/>
      <c r="D29" s="1468"/>
      <c r="E29" s="1468"/>
    </row>
    <row r="30" spans="1:5" ht="15.4" customHeight="1">
      <c r="A30" s="1468"/>
      <c r="B30" s="1468"/>
      <c r="C30" s="1468"/>
      <c r="D30" s="1468"/>
      <c r="E30" s="1468"/>
    </row>
    <row r="31" spans="1:5" ht="15.4" customHeight="1">
      <c r="A31" s="1468"/>
      <c r="B31" s="1468"/>
      <c r="C31" s="1468"/>
      <c r="D31" s="1468"/>
      <c r="E31" s="1468"/>
    </row>
    <row r="32" spans="1:5" ht="15.4" customHeight="1">
      <c r="A32" s="1468"/>
      <c r="B32" s="1468"/>
      <c r="C32" s="1468"/>
      <c r="D32" s="1468"/>
      <c r="E32" s="1468"/>
    </row>
    <row r="33" spans="1:5" ht="15.4" customHeight="1">
      <c r="A33" s="1468"/>
      <c r="B33" s="1468"/>
      <c r="C33" s="1468"/>
      <c r="D33" s="1468"/>
      <c r="E33" s="1468"/>
    </row>
    <row r="34" spans="1:5" ht="15.4" customHeight="1">
      <c r="A34" s="1468"/>
      <c r="B34" s="1468"/>
      <c r="C34" s="1468"/>
      <c r="D34" s="1468"/>
      <c r="E34" s="1468"/>
    </row>
    <row r="35" spans="1:5" ht="15.4" customHeight="1">
      <c r="A35" s="1468"/>
      <c r="B35" s="1468"/>
      <c r="C35" s="1468"/>
      <c r="D35" s="1468"/>
      <c r="E35" s="1468"/>
    </row>
    <row r="36" spans="1:5" ht="15.4" customHeight="1">
      <c r="A36" s="1468"/>
      <c r="B36" s="1468"/>
      <c r="C36" s="1468"/>
      <c r="D36" s="1468"/>
      <c r="E36" s="1468"/>
    </row>
    <row r="37" spans="1:5" ht="15.4" customHeight="1">
      <c r="A37" s="1468"/>
      <c r="B37" s="1468"/>
      <c r="C37" s="1468"/>
      <c r="D37" s="1468"/>
      <c r="E37" s="1468"/>
    </row>
    <row r="38" spans="1:5" ht="15.4" customHeight="1">
      <c r="A38" s="1468"/>
      <c r="B38" s="1468"/>
      <c r="C38" s="1468"/>
      <c r="D38" s="1468"/>
      <c r="E38" s="1468"/>
    </row>
    <row r="39" spans="1:5" ht="15.4" customHeight="1">
      <c r="A39" s="1468"/>
      <c r="B39" s="1468"/>
      <c r="C39" s="1468"/>
      <c r="D39" s="1468"/>
      <c r="E39" s="1468"/>
    </row>
    <row r="40" spans="1:5" ht="15.4" customHeight="1">
      <c r="A40" s="1468"/>
      <c r="B40" s="1468"/>
      <c r="C40" s="1468"/>
      <c r="D40" s="1468"/>
      <c r="E40" s="1468"/>
    </row>
    <row r="41" spans="1:5" ht="15.4" customHeight="1">
      <c r="A41" s="1468"/>
      <c r="B41" s="1468"/>
      <c r="C41" s="1468"/>
      <c r="D41" s="1468"/>
      <c r="E41" s="1468"/>
    </row>
    <row r="42" spans="1:5" ht="15.4" customHeight="1">
      <c r="A42" s="1468"/>
      <c r="B42" s="1468"/>
      <c r="C42" s="1468"/>
      <c r="D42" s="1468"/>
      <c r="E42" s="1468"/>
    </row>
    <row r="43" spans="1:5" ht="15.4" customHeight="1">
      <c r="A43" s="1468"/>
      <c r="B43" s="1468"/>
      <c r="C43" s="1468"/>
      <c r="D43" s="1468"/>
      <c r="E43" s="1468"/>
    </row>
    <row r="44" spans="1:5" ht="15.4" customHeight="1">
      <c r="A44" s="1468"/>
      <c r="B44" s="1468"/>
      <c r="C44" s="1468"/>
      <c r="D44" s="1468"/>
      <c r="E44" s="1468"/>
    </row>
    <row r="45" spans="1:5" ht="15.4" customHeight="1">
      <c r="A45" s="1468"/>
      <c r="B45" s="1468"/>
      <c r="C45" s="1468"/>
      <c r="D45" s="1468"/>
      <c r="E45" s="1468"/>
    </row>
    <row r="46" spans="1:5" ht="15.4" customHeight="1">
      <c r="A46" s="1468"/>
      <c r="B46" s="1468"/>
      <c r="C46" s="1468"/>
      <c r="D46" s="1468"/>
      <c r="E46" s="1468"/>
    </row>
    <row r="47" spans="1:5" ht="15.4" customHeight="1">
      <c r="A47" s="1468"/>
      <c r="B47" s="1468"/>
      <c r="C47" s="1468"/>
      <c r="D47" s="1468"/>
      <c r="E47" s="1468"/>
    </row>
    <row r="48" spans="1:5" ht="15.4" customHeight="1">
      <c r="A48" s="1468"/>
      <c r="B48" s="1468"/>
      <c r="C48" s="1468"/>
      <c r="D48" s="1468"/>
      <c r="E48" s="1468"/>
    </row>
    <row r="49" spans="1:5" ht="15.4" customHeight="1">
      <c r="A49" s="1468"/>
      <c r="B49" s="1468"/>
      <c r="C49" s="1468"/>
      <c r="D49" s="1468"/>
      <c r="E49" s="1468"/>
    </row>
    <row r="50" spans="1:5" ht="15.4" customHeight="1">
      <c r="A50" s="1468"/>
      <c r="B50" s="1468"/>
      <c r="C50" s="1468"/>
      <c r="D50" s="1468"/>
      <c r="E50" s="1468"/>
    </row>
    <row r="51" spans="1:5" ht="15.4" customHeight="1">
      <c r="A51" s="1468"/>
      <c r="B51" s="1468"/>
      <c r="C51" s="1468"/>
      <c r="D51" s="1468"/>
      <c r="E51" s="1468"/>
    </row>
    <row r="52" spans="1:5" ht="15" customHeight="1">
      <c r="A52" s="1468"/>
      <c r="B52" s="1468"/>
      <c r="C52" s="1468"/>
      <c r="D52" s="1468"/>
      <c r="E52" s="1468"/>
    </row>
    <row r="53" spans="1:5" ht="15" customHeight="1">
      <c r="A53" s="1468"/>
      <c r="B53" s="1468"/>
      <c r="C53" s="1468"/>
      <c r="D53" s="1468"/>
      <c r="E53" s="1468"/>
    </row>
    <row r="54" spans="1:5" ht="15" customHeight="1"/>
    <row r="55" spans="1:5" ht="15" customHeight="1"/>
    <row r="56" spans="1:5" ht="15.4" customHeight="1" thickBot="1">
      <c r="A56" s="902"/>
      <c r="B56" s="902"/>
      <c r="C56" s="902"/>
      <c r="D56" s="902"/>
      <c r="E56" s="902"/>
    </row>
    <row r="57" spans="1:5" ht="60" customHeight="1" thickBot="1">
      <c r="A57" s="903" t="s">
        <v>573</v>
      </c>
      <c r="B57" s="904" t="s">
        <v>574</v>
      </c>
      <c r="C57" s="905" t="s">
        <v>575</v>
      </c>
      <c r="D57" s="905" t="s">
        <v>576</v>
      </c>
      <c r="E57" s="906" t="s">
        <v>577</v>
      </c>
    </row>
    <row r="58" spans="1:5" ht="54.95" customHeight="1">
      <c r="A58" s="1469" t="s">
        <v>578</v>
      </c>
      <c r="B58" s="907" t="s">
        <v>579</v>
      </c>
      <c r="C58" s="908" t="s">
        <v>580</v>
      </c>
      <c r="D58" s="908" t="s">
        <v>580</v>
      </c>
      <c r="E58" s="909"/>
    </row>
    <row r="59" spans="1:5" ht="54.95" customHeight="1">
      <c r="A59" s="1470"/>
      <c r="B59" s="910" t="s">
        <v>581</v>
      </c>
      <c r="C59" s="911" t="s">
        <v>580</v>
      </c>
      <c r="D59" s="911" t="s">
        <v>580</v>
      </c>
      <c r="E59" s="912" t="s">
        <v>582</v>
      </c>
    </row>
    <row r="60" spans="1:5" ht="54.95" customHeight="1" thickBot="1">
      <c r="A60" s="1471"/>
      <c r="B60" s="913" t="s">
        <v>583</v>
      </c>
      <c r="C60" s="914" t="s">
        <v>580</v>
      </c>
      <c r="D60" s="914" t="s">
        <v>580</v>
      </c>
      <c r="E60" s="915"/>
    </row>
    <row r="61" spans="1:5" ht="54.95" customHeight="1">
      <c r="A61" s="916"/>
      <c r="B61" s="1457" t="s">
        <v>584</v>
      </c>
      <c r="C61" s="1458"/>
      <c r="D61" s="1458"/>
      <c r="E61" s="1459"/>
    </row>
    <row r="62" spans="1:5" ht="54.95" customHeight="1">
      <c r="A62" s="917" t="s">
        <v>585</v>
      </c>
      <c r="B62" s="918" t="s">
        <v>586</v>
      </c>
      <c r="C62" s="919" t="s">
        <v>580</v>
      </c>
      <c r="D62" s="919" t="s">
        <v>580</v>
      </c>
      <c r="E62" s="920"/>
    </row>
    <row r="63" spans="1:5" ht="54.95" customHeight="1">
      <c r="A63" s="917"/>
      <c r="B63" s="921" t="s">
        <v>587</v>
      </c>
      <c r="C63" s="922" t="s">
        <v>588</v>
      </c>
      <c r="D63" s="922" t="s">
        <v>588</v>
      </c>
      <c r="E63" s="923"/>
    </row>
    <row r="64" spans="1:5" ht="54.95" customHeight="1" thickBot="1">
      <c r="A64" s="924"/>
      <c r="B64" s="925" t="s">
        <v>589</v>
      </c>
      <c r="C64" s="914" t="s">
        <v>590</v>
      </c>
      <c r="D64" s="914" t="s">
        <v>590</v>
      </c>
      <c r="E64" s="926"/>
    </row>
    <row r="68" spans="1:7" ht="14.25" thickBot="1"/>
    <row r="69" spans="1:7" ht="54.95" customHeight="1">
      <c r="A69" s="927"/>
      <c r="B69" s="1439" t="s">
        <v>591</v>
      </c>
      <c r="C69" s="1447"/>
      <c r="D69" s="1447"/>
      <c r="E69" s="1448"/>
    </row>
    <row r="70" spans="1:7" ht="45" customHeight="1">
      <c r="A70" s="928" t="s">
        <v>592</v>
      </c>
      <c r="B70" s="1460" t="s">
        <v>593</v>
      </c>
      <c r="C70" s="1461"/>
      <c r="D70" s="1461"/>
      <c r="E70" s="1462"/>
    </row>
    <row r="71" spans="1:7" ht="54.95" customHeight="1">
      <c r="A71" s="928"/>
      <c r="B71" s="929" t="s">
        <v>594</v>
      </c>
      <c r="C71" s="930" t="str">
        <f>IF('[6]③別紙様式2-1 計画書_総括表'!AB28='[6]②別紙様式2-2 個表_処遇'!O5,"OK","NG")</f>
        <v>OK</v>
      </c>
      <c r="D71" s="931" t="s">
        <v>239</v>
      </c>
      <c r="E71" s="915" t="s">
        <v>595</v>
      </c>
    </row>
    <row r="72" spans="1:7" ht="62.1" customHeight="1">
      <c r="A72" s="928"/>
      <c r="B72" s="932" t="s">
        <v>596</v>
      </c>
      <c r="C72" s="933" t="str">
        <f>IF('[6]③別紙様式2-1 計画書_総括表'!AB29&gt;'[6]③別紙様式2-1 計画書_総括表'!AB28,"OK","NG")</f>
        <v>NG</v>
      </c>
      <c r="D72" s="934" t="s">
        <v>239</v>
      </c>
      <c r="E72" s="935" t="s">
        <v>597</v>
      </c>
    </row>
    <row r="73" spans="1:7" ht="76.5" customHeight="1">
      <c r="A73" s="928"/>
      <c r="B73" s="932" t="s">
        <v>598</v>
      </c>
      <c r="C73" s="936" t="str">
        <f>IF('[6]③別紙様式2-1 計画書_総括表'!AB30&lt;&gt;"","OK","NG")</f>
        <v>NG</v>
      </c>
      <c r="D73" s="937" t="s">
        <v>239</v>
      </c>
      <c r="E73" s="935" t="s">
        <v>599</v>
      </c>
    </row>
    <row r="74" spans="1:7" ht="68.25" customHeight="1">
      <c r="A74" s="938"/>
      <c r="B74" s="932" t="s">
        <v>600</v>
      </c>
      <c r="C74" s="939" t="str">
        <f>IF(AND(OR('[6]③別紙様式2-1 計画書_総括表'!E114&lt;&gt;"",'[6]③別紙様式2-1 計画書_総括表'!E115&lt;&gt;""),'[6]③別紙様式2-1 計画書_総括表'!AB35=0),"NG","OK")</f>
        <v>OK</v>
      </c>
      <c r="D74" s="940" t="s">
        <v>239</v>
      </c>
      <c r="E74" s="935"/>
    </row>
    <row r="75" spans="1:7" ht="123.75" customHeight="1" thickBot="1">
      <c r="A75" s="941"/>
      <c r="B75" s="942" t="s">
        <v>601</v>
      </c>
      <c r="C75" s="943" t="e">
        <f>IF(COUNTIF(#REF!,"NG")&gt;0,"NG","OK")</f>
        <v>#REF!</v>
      </c>
      <c r="D75" s="944" t="s">
        <v>580</v>
      </c>
      <c r="E75" s="945" t="s">
        <v>602</v>
      </c>
      <c r="G75" s="946"/>
    </row>
    <row r="76" spans="1:7" ht="60" customHeight="1" thickBot="1">
      <c r="A76" s="947" t="s">
        <v>573</v>
      </c>
      <c r="B76" s="948" t="s">
        <v>603</v>
      </c>
      <c r="C76" s="949" t="s">
        <v>575</v>
      </c>
      <c r="D76" s="949" t="s">
        <v>576</v>
      </c>
      <c r="E76" s="950" t="s">
        <v>577</v>
      </c>
    </row>
    <row r="77" spans="1:7" ht="54.95" customHeight="1">
      <c r="A77" s="951"/>
      <c r="B77" s="1460" t="s">
        <v>604</v>
      </c>
      <c r="C77" s="1461"/>
      <c r="D77" s="1461"/>
      <c r="E77" s="1462"/>
    </row>
    <row r="78" spans="1:7" ht="54.95" customHeight="1">
      <c r="A78" s="928" t="s">
        <v>592</v>
      </c>
      <c r="B78" s="929" t="s">
        <v>605</v>
      </c>
      <c r="C78" s="930" t="str">
        <f>IF('[6]③別紙様式2-1 計画書_総括表'!AB49='[6]②別紙様式2-3 個表_特定'!O5,"OK","NG")</f>
        <v>OK</v>
      </c>
      <c r="D78" s="937" t="s">
        <v>239</v>
      </c>
      <c r="E78" s="915" t="s">
        <v>606</v>
      </c>
    </row>
    <row r="79" spans="1:7" ht="62.1" customHeight="1">
      <c r="A79" s="951"/>
      <c r="B79" s="952" t="s">
        <v>607</v>
      </c>
      <c r="C79" s="933" t="str">
        <f>IF('[6]③別紙様式2-1 計画書_総括表'!AB50&gt;'[6]③別紙様式2-1 計画書_総括表'!AB49,"OK","NG")</f>
        <v>NG</v>
      </c>
      <c r="D79" s="937" t="s">
        <v>239</v>
      </c>
      <c r="E79" s="953" t="s">
        <v>608</v>
      </c>
    </row>
    <row r="80" spans="1:7" ht="62.1" customHeight="1">
      <c r="A80" s="951"/>
      <c r="B80" s="910" t="s">
        <v>609</v>
      </c>
      <c r="C80" s="936" t="str">
        <f>IF('[6]③別紙様式2-1 計画書_総括表'!AB51&lt;&gt;"","OK","NG")</f>
        <v>NG</v>
      </c>
      <c r="D80" s="937" t="s">
        <v>239</v>
      </c>
      <c r="E80" s="954" t="s">
        <v>610</v>
      </c>
    </row>
    <row r="81" spans="1:14" ht="62.1" customHeight="1">
      <c r="A81" s="938"/>
      <c r="B81" s="932" t="s">
        <v>611</v>
      </c>
      <c r="C81" s="939" t="str">
        <f>IF(AND(OR('[6]③別紙様式2-1 計画書_総括表'!E114&lt;&gt;"",'[6]③別紙様式2-1 計画書_総括表'!E115&lt;&gt;""),'[6]③別紙様式2-1 計画書_総括表'!AB56=0),"NG","OK")</f>
        <v>OK</v>
      </c>
      <c r="D81" s="937" t="s">
        <v>239</v>
      </c>
      <c r="E81" s="955"/>
    </row>
    <row r="82" spans="1:14" ht="54.95" customHeight="1">
      <c r="A82" s="951"/>
      <c r="B82" s="1463" t="s">
        <v>612</v>
      </c>
      <c r="C82" s="1464"/>
      <c r="D82" s="1464"/>
      <c r="E82" s="1465"/>
    </row>
    <row r="83" spans="1:14" ht="54.95" customHeight="1">
      <c r="A83" s="951"/>
      <c r="B83" s="956" t="s">
        <v>613</v>
      </c>
      <c r="C83" s="933" t="str">
        <f>IF('[6]③別紙様式2-1 計画書_総括表'!$BB$70&lt;&gt;2,"-",IF('[6]③別紙様式2-1 計画書_総括表'!$S$64&gt;'[6]③別紙様式2-1 計画書_総括表'!$Y$64,"OK","NG"))</f>
        <v>-</v>
      </c>
      <c r="D83" s="937" t="s">
        <v>239</v>
      </c>
      <c r="E83" s="935" t="s">
        <v>614</v>
      </c>
      <c r="F83" s="902"/>
    </row>
    <row r="84" spans="1:14" ht="54.95" customHeight="1">
      <c r="A84" s="951"/>
      <c r="B84" s="956" t="s">
        <v>615</v>
      </c>
      <c r="C84" s="957" t="str">
        <f>IF('[6]③別紙様式2-1 計画書_総括表'!BB70&lt;&gt;3,"-",IF('[6]③別紙様式2-1 計画書_総括表'!Y66&gt;='[6]③別紙様式2-1 計画書_総括表'!AE66,"OK","NG"))</f>
        <v>-</v>
      </c>
      <c r="D84" s="937" t="s">
        <v>239</v>
      </c>
      <c r="E84" s="935"/>
      <c r="F84" s="902"/>
    </row>
    <row r="85" spans="1:14" ht="54.95" customHeight="1">
      <c r="A85" s="951"/>
      <c r="B85" s="956" t="s">
        <v>616</v>
      </c>
      <c r="C85" s="957" t="str">
        <f>IF('[6]③別紙様式2-1 計画書_総括表'!BB70&lt;&gt;3,"-",IF('[6]③別紙様式2-1 計画書_総括表'!S66&gt;='[6]③別紙様式2-1 計画書_総括表'!AE66*4,"OK","NG"))</f>
        <v>-</v>
      </c>
      <c r="D85" s="937" t="s">
        <v>239</v>
      </c>
      <c r="E85" s="935"/>
      <c r="F85" s="902"/>
    </row>
    <row r="86" spans="1:14" ht="54.95" customHeight="1">
      <c r="A86" s="951"/>
      <c r="B86" s="952" t="s">
        <v>617</v>
      </c>
      <c r="C86" s="957" t="str">
        <f>IF('[6]③別紙様式2-1 計画書_総括表'!X70&gt;=1,"有","無")</f>
        <v>無</v>
      </c>
      <c r="D86" s="937" t="s">
        <v>239</v>
      </c>
      <c r="E86" s="935"/>
    </row>
    <row r="87" spans="1:14" ht="54.95" customHeight="1">
      <c r="A87" s="951"/>
      <c r="B87" s="958" t="s">
        <v>618</v>
      </c>
      <c r="C87" s="959" t="s">
        <v>239</v>
      </c>
      <c r="D87" s="959" t="s">
        <v>239</v>
      </c>
      <c r="E87" s="960" t="s">
        <v>619</v>
      </c>
      <c r="F87" s="902" t="s">
        <v>620</v>
      </c>
      <c r="N87" s="946"/>
    </row>
    <row r="88" spans="1:14" ht="54.95" customHeight="1">
      <c r="A88" s="951"/>
      <c r="B88" s="958" t="s">
        <v>621</v>
      </c>
      <c r="C88" s="961" t="s">
        <v>239</v>
      </c>
      <c r="D88" s="959" t="s">
        <v>239</v>
      </c>
      <c r="E88" s="962"/>
      <c r="F88" s="902" t="s">
        <v>620</v>
      </c>
      <c r="H88" s="946" t="s">
        <v>622</v>
      </c>
    </row>
    <row r="89" spans="1:14" ht="105.75" customHeight="1">
      <c r="A89" s="951"/>
      <c r="B89" s="963" t="s">
        <v>623</v>
      </c>
      <c r="C89" s="943" t="e">
        <f>IF(COUNTIF(#REF!,"NG")&gt;0,"NG","OK")</f>
        <v>#REF!</v>
      </c>
      <c r="D89" s="922" t="s">
        <v>624</v>
      </c>
      <c r="E89" s="945" t="s">
        <v>602</v>
      </c>
    </row>
    <row r="90" spans="1:14" ht="54.95" customHeight="1">
      <c r="A90" s="951"/>
      <c r="B90" s="1460" t="s">
        <v>625</v>
      </c>
      <c r="C90" s="1461"/>
      <c r="D90" s="1461"/>
      <c r="E90" s="1462"/>
    </row>
    <row r="91" spans="1:14" ht="54.95" customHeight="1">
      <c r="A91" s="951"/>
      <c r="B91" s="1449" t="s">
        <v>626</v>
      </c>
      <c r="C91" s="1450"/>
      <c r="D91" s="1450"/>
      <c r="E91" s="1451"/>
    </row>
    <row r="92" spans="1:14" ht="54.95" customHeight="1">
      <c r="A92" s="964"/>
      <c r="B92" s="965" t="s">
        <v>627</v>
      </c>
      <c r="C92" s="933" t="str">
        <f>IF(COUNTIF('[6]③別紙様式2-1 計画書_総括表'!AU86:AU91,"TRUE"&gt;=1),"OK","NG")</f>
        <v>NG</v>
      </c>
      <c r="D92" s="937" t="s">
        <v>239</v>
      </c>
      <c r="E92" s="966"/>
    </row>
    <row r="93" spans="1:14" ht="84" customHeight="1">
      <c r="A93" s="951"/>
      <c r="B93" s="952" t="s">
        <v>628</v>
      </c>
      <c r="C93" s="933" t="str">
        <f>IF(COUNTIF('[6]③別紙様式2-1 計画書_総括表'!AV89:AV91,"TRUE"&gt;=1),"OK","NG")</f>
        <v>NG</v>
      </c>
      <c r="D93" s="937" t="s">
        <v>239</v>
      </c>
      <c r="E93" s="953" t="s">
        <v>84</v>
      </c>
    </row>
    <row r="94" spans="1:14" ht="54.95" customHeight="1">
      <c r="A94" s="951"/>
      <c r="B94" s="952" t="s">
        <v>629</v>
      </c>
      <c r="C94" s="933" t="str">
        <f>IF(AND('[6]③別紙様式2-1 計画書_総括表'!O96&lt;&gt;"",'[6]③別紙様式2-1 計画書_総括表'!R96&lt;&gt;""),"OK","NG")</f>
        <v>NG</v>
      </c>
      <c r="D94" s="937" t="s">
        <v>239</v>
      </c>
      <c r="E94" s="967"/>
    </row>
    <row r="95" spans="1:14" ht="54.95" customHeight="1">
      <c r="A95" s="951"/>
      <c r="B95" s="1449" t="s">
        <v>630</v>
      </c>
      <c r="C95" s="1450"/>
      <c r="D95" s="1450"/>
      <c r="E95" s="1451"/>
    </row>
    <row r="96" spans="1:14" ht="54.95" customHeight="1">
      <c r="A96" s="951"/>
      <c r="B96" s="910" t="s">
        <v>631</v>
      </c>
      <c r="C96" s="968" t="s">
        <v>239</v>
      </c>
      <c r="D96" s="968" t="s">
        <v>239</v>
      </c>
      <c r="E96" s="969" t="s">
        <v>632</v>
      </c>
      <c r="F96" s="946" t="s">
        <v>620</v>
      </c>
    </row>
    <row r="97" spans="1:8" ht="99.95" customHeight="1">
      <c r="A97" s="951"/>
      <c r="B97" s="952" t="s">
        <v>633</v>
      </c>
      <c r="C97" s="968" t="s">
        <v>239</v>
      </c>
      <c r="D97" s="968" t="s">
        <v>239</v>
      </c>
      <c r="E97" s="969"/>
      <c r="F97" s="946" t="s">
        <v>620</v>
      </c>
      <c r="G97" s="946" t="s">
        <v>622</v>
      </c>
    </row>
    <row r="98" spans="1:8" ht="99.95" customHeight="1">
      <c r="A98" s="951"/>
      <c r="B98" s="932" t="s">
        <v>634</v>
      </c>
      <c r="C98" s="970" t="str">
        <f>IF(COUNTIF('[6]③別紙様式2-1 計画書_総括表'!$AV$100:$AV$104,"TRUE"&gt;=1),"OK","NG")</f>
        <v>NG</v>
      </c>
      <c r="D98" s="937" t="s">
        <v>239</v>
      </c>
      <c r="E98" s="966"/>
    </row>
    <row r="99" spans="1:8" ht="84" customHeight="1">
      <c r="A99" s="951"/>
      <c r="B99" s="971" t="s">
        <v>635</v>
      </c>
      <c r="C99" s="959" t="s">
        <v>239</v>
      </c>
      <c r="D99" s="968" t="s">
        <v>239</v>
      </c>
      <c r="E99" s="960" t="s">
        <v>636</v>
      </c>
      <c r="F99" s="946" t="s">
        <v>620</v>
      </c>
    </row>
    <row r="100" spans="1:8" s="972" customFormat="1" ht="54.95" customHeight="1">
      <c r="A100" s="951"/>
      <c r="B100" s="1452" t="s">
        <v>637</v>
      </c>
      <c r="C100" s="1453"/>
      <c r="D100" s="1453"/>
      <c r="E100" s="1454"/>
    </row>
    <row r="101" spans="1:8" ht="54.95" customHeight="1">
      <c r="A101" s="964"/>
      <c r="B101" s="973" t="s">
        <v>226</v>
      </c>
      <c r="C101" s="974" t="s">
        <v>239</v>
      </c>
      <c r="D101" s="968" t="s">
        <v>239</v>
      </c>
      <c r="E101" s="1455" t="s">
        <v>638</v>
      </c>
      <c r="F101" s="946" t="s">
        <v>620</v>
      </c>
    </row>
    <row r="102" spans="1:8" ht="54.95" customHeight="1" thickBot="1">
      <c r="A102" s="941"/>
      <c r="B102" s="942" t="s">
        <v>639</v>
      </c>
      <c r="C102" s="975" t="s">
        <v>239</v>
      </c>
      <c r="D102" s="968" t="s">
        <v>239</v>
      </c>
      <c r="E102" s="1456"/>
      <c r="F102" s="946" t="s">
        <v>620</v>
      </c>
    </row>
    <row r="103" spans="1:8" ht="54.95" customHeight="1">
      <c r="A103" s="964"/>
      <c r="B103" s="1439" t="s">
        <v>640</v>
      </c>
      <c r="C103" s="1447"/>
      <c r="D103" s="1447"/>
      <c r="E103" s="1448"/>
    </row>
    <row r="104" spans="1:8" ht="75" customHeight="1">
      <c r="A104" s="928"/>
      <c r="B104" s="976" t="s">
        <v>641</v>
      </c>
      <c r="C104" s="977" t="str">
        <f>IF(H104=0,"-",IF('[6]③別紙様式2-1 計画書_総括表'!AU128=3,"OK","NG"))</f>
        <v>-</v>
      </c>
      <c r="D104" s="937" t="s">
        <v>239</v>
      </c>
      <c r="E104" s="978" t="s">
        <v>642</v>
      </c>
      <c r="H104" s="895">
        <f>COUNTIF('[6]②別紙様式2-2 個表_処遇'!T12:T1048576,"加算Ⅰ")</f>
        <v>0</v>
      </c>
    </row>
    <row r="105" spans="1:8" ht="75" customHeight="1">
      <c r="A105" s="928"/>
      <c r="B105" s="979" t="s">
        <v>643</v>
      </c>
      <c r="C105" s="933" t="str">
        <f>IF(H105=0,"-",IF(AND('[6]③別紙様式2-1 計画書_総括表'!AW125=2,'[6]③別紙様式2-1 計画書_総括表'!AW127=0),"OK","NG"))</f>
        <v>-</v>
      </c>
      <c r="D105" s="937" t="s">
        <v>239</v>
      </c>
      <c r="E105" s="980" t="s">
        <v>644</v>
      </c>
      <c r="H105" s="895">
        <f>COUNTIF('[6]②別紙様式2-2 個表_処遇'!T12:T1048576,"加算Ⅱ")</f>
        <v>0</v>
      </c>
    </row>
    <row r="106" spans="1:8" ht="75" customHeight="1" thickBot="1">
      <c r="A106" s="981"/>
      <c r="B106" s="918" t="s">
        <v>645</v>
      </c>
      <c r="C106" s="982" t="str">
        <f>IF(H106=0,"-",IF(AND('[6]③別紙様式2-1 計画書_総括表'!AW125=1,'[6]③別紙様式2-1 計画書_総括表'!AW127=0),"OK","NG"))</f>
        <v>-</v>
      </c>
      <c r="D106" s="937" t="s">
        <v>239</v>
      </c>
      <c r="E106" s="983" t="s">
        <v>646</v>
      </c>
      <c r="H106" s="895">
        <f>COUNTIF('[6]②別紙様式2-2 個表_処遇'!T12:T1048576,"加算Ⅲ")</f>
        <v>0</v>
      </c>
    </row>
    <row r="107" spans="1:8" ht="60" customHeight="1" thickBot="1">
      <c r="A107" s="947" t="s">
        <v>573</v>
      </c>
      <c r="B107" s="948" t="s">
        <v>574</v>
      </c>
      <c r="C107" s="949" t="s">
        <v>575</v>
      </c>
      <c r="D107" s="949" t="s">
        <v>576</v>
      </c>
      <c r="E107" s="950" t="s">
        <v>577</v>
      </c>
    </row>
    <row r="108" spans="1:8" ht="54.95" customHeight="1">
      <c r="A108" s="964"/>
      <c r="B108" s="1439" t="s">
        <v>640</v>
      </c>
      <c r="C108" s="1447"/>
      <c r="D108" s="1447"/>
      <c r="E108" s="1448"/>
    </row>
    <row r="109" spans="1:8" ht="95.1" customHeight="1">
      <c r="A109" s="928" t="s">
        <v>647</v>
      </c>
      <c r="B109" s="984" t="s">
        <v>648</v>
      </c>
      <c r="C109" s="985" t="s">
        <v>239</v>
      </c>
      <c r="D109" s="985" t="s">
        <v>239</v>
      </c>
      <c r="E109" s="986"/>
      <c r="F109" s="946" t="s">
        <v>620</v>
      </c>
    </row>
    <row r="110" spans="1:8" ht="60" customHeight="1">
      <c r="A110" s="951"/>
      <c r="B110" s="979" t="s">
        <v>649</v>
      </c>
      <c r="C110" s="985" t="s">
        <v>239</v>
      </c>
      <c r="D110" s="985" t="s">
        <v>239</v>
      </c>
      <c r="E110" s="967"/>
      <c r="F110" s="946" t="s">
        <v>620</v>
      </c>
    </row>
    <row r="111" spans="1:8" ht="60" customHeight="1">
      <c r="A111" s="951"/>
      <c r="B111" s="910" t="s">
        <v>650</v>
      </c>
      <c r="C111" s="985" t="s">
        <v>239</v>
      </c>
      <c r="D111" s="985" t="s">
        <v>239</v>
      </c>
      <c r="E111" s="912"/>
      <c r="F111" s="946" t="s">
        <v>620</v>
      </c>
    </row>
    <row r="112" spans="1:8" ht="84.95" customHeight="1" thickBot="1">
      <c r="A112" s="987"/>
      <c r="B112" s="925" t="s">
        <v>651</v>
      </c>
      <c r="C112" s="985" t="s">
        <v>239</v>
      </c>
      <c r="D112" s="985" t="s">
        <v>239</v>
      </c>
      <c r="E112" s="926"/>
      <c r="F112" s="946" t="s">
        <v>620</v>
      </c>
    </row>
    <row r="113" spans="1:11" ht="54.95" customHeight="1">
      <c r="A113" s="988"/>
      <c r="B113" s="1439" t="s">
        <v>652</v>
      </c>
      <c r="C113" s="1440"/>
      <c r="D113" s="1440"/>
      <c r="E113" s="1441"/>
    </row>
    <row r="114" spans="1:11" ht="42">
      <c r="A114" s="989"/>
      <c r="B114" s="918" t="s">
        <v>653</v>
      </c>
      <c r="C114" s="990" t="s">
        <v>239</v>
      </c>
      <c r="D114" s="990" t="s">
        <v>239</v>
      </c>
      <c r="E114" s="1442" t="s">
        <v>654</v>
      </c>
      <c r="F114" s="991" t="s">
        <v>620</v>
      </c>
      <c r="G114" s="992"/>
      <c r="H114" s="992"/>
      <c r="I114" s="992"/>
      <c r="J114" s="992"/>
      <c r="K114" s="992"/>
    </row>
    <row r="115" spans="1:11" ht="65.099999999999994" customHeight="1">
      <c r="A115" s="989"/>
      <c r="B115" s="921" t="s">
        <v>655</v>
      </c>
      <c r="C115" s="993" t="s">
        <v>239</v>
      </c>
      <c r="D115" s="993" t="s">
        <v>239</v>
      </c>
      <c r="E115" s="1443"/>
      <c r="F115" s="946" t="s">
        <v>620</v>
      </c>
    </row>
    <row r="116" spans="1:11" ht="54.95" customHeight="1">
      <c r="A116" s="994"/>
      <c r="B116" s="1444" t="s">
        <v>656</v>
      </c>
      <c r="C116" s="1445"/>
      <c r="D116" s="1445"/>
      <c r="E116" s="1446"/>
    </row>
    <row r="117" spans="1:11" ht="69.95" customHeight="1" thickBot="1">
      <c r="A117" s="995"/>
      <c r="B117" s="996" t="s">
        <v>657</v>
      </c>
      <c r="C117" s="997" t="str">
        <f>IF('[6]③別紙様式2-1 計画書_総括表'!AB51&lt;&gt;"","-",IF('[6]③別紙様式2-1 計画書_総括表'!AW180&gt;=1,"OK","NG"))</f>
        <v>NG</v>
      </c>
      <c r="D117" s="937" t="s">
        <v>239</v>
      </c>
      <c r="E117" s="998"/>
      <c r="F117" s="902"/>
    </row>
    <row r="118" spans="1:11" ht="54.95" customHeight="1">
      <c r="A118" s="994"/>
      <c r="B118" s="1439" t="s">
        <v>658</v>
      </c>
      <c r="C118" s="1447"/>
      <c r="D118" s="1447"/>
      <c r="E118" s="1448"/>
    </row>
    <row r="119" spans="1:11" ht="69.95" customHeight="1" thickBot="1">
      <c r="A119" s="999"/>
      <c r="B119" s="1000" t="s">
        <v>659</v>
      </c>
      <c r="C119" s="1001" t="str">
        <f>IF('[6]③別紙様式2-1 計画書_総括表'!AT192=7,"OK","NG")</f>
        <v>NG</v>
      </c>
      <c r="D119" s="937" t="s">
        <v>239</v>
      </c>
      <c r="E119" s="1002"/>
    </row>
    <row r="120" spans="1:11" ht="69.95" customHeight="1" thickBot="1">
      <c r="A120" s="951"/>
      <c r="B120" s="1003" t="s">
        <v>660</v>
      </c>
      <c r="C120" s="1004" t="s">
        <v>239</v>
      </c>
      <c r="D120" s="1004" t="s">
        <v>239</v>
      </c>
      <c r="E120" s="912"/>
      <c r="F120" s="946" t="s">
        <v>620</v>
      </c>
    </row>
  </sheetData>
  <mergeCells count="22">
    <mergeCell ref="B90:E90"/>
    <mergeCell ref="A11:A12"/>
    <mergeCell ref="B11:B12"/>
    <mergeCell ref="C11:C12"/>
    <mergeCell ref="D11:D12"/>
    <mergeCell ref="A15:E53"/>
    <mergeCell ref="A58:A60"/>
    <mergeCell ref="B61:E61"/>
    <mergeCell ref="B69:E69"/>
    <mergeCell ref="B70:E70"/>
    <mergeCell ref="B77:E77"/>
    <mergeCell ref="B82:E82"/>
    <mergeCell ref="B113:E113"/>
    <mergeCell ref="E114:E115"/>
    <mergeCell ref="B116:E116"/>
    <mergeCell ref="B118:E118"/>
    <mergeCell ref="B91:E91"/>
    <mergeCell ref="B95:E95"/>
    <mergeCell ref="B100:E100"/>
    <mergeCell ref="E101:E102"/>
    <mergeCell ref="B103:E103"/>
    <mergeCell ref="B108:E108"/>
  </mergeCells>
  <phoneticPr fontId="8"/>
  <conditionalFormatting sqref="C71:C74">
    <cfRule type="expression" dxfId="52" priority="53">
      <formula>$C$71:$C$74="NG"</formula>
    </cfRule>
  </conditionalFormatting>
  <conditionalFormatting sqref="C71">
    <cfRule type="expression" dxfId="51" priority="52">
      <formula>$C$71="NG"</formula>
    </cfRule>
  </conditionalFormatting>
  <conditionalFormatting sqref="C72">
    <cfRule type="expression" dxfId="50" priority="51">
      <formula>$C$72="NG"</formula>
    </cfRule>
  </conditionalFormatting>
  <conditionalFormatting sqref="C73">
    <cfRule type="expression" dxfId="49" priority="50">
      <formula>$C$73:$C$74="NG"</formula>
    </cfRule>
  </conditionalFormatting>
  <conditionalFormatting sqref="C74">
    <cfRule type="expression" dxfId="48" priority="49">
      <formula>$C$74="NG"</formula>
    </cfRule>
  </conditionalFormatting>
  <conditionalFormatting sqref="C78">
    <cfRule type="expression" dxfId="47" priority="48">
      <formula>$C$78="NG"</formula>
    </cfRule>
  </conditionalFormatting>
  <conditionalFormatting sqref="C79">
    <cfRule type="expression" dxfId="46" priority="47">
      <formula>$C$79="NG"</formula>
    </cfRule>
  </conditionalFormatting>
  <conditionalFormatting sqref="C80">
    <cfRule type="expression" dxfId="45" priority="46">
      <formula>$C$80="NG"</formula>
    </cfRule>
  </conditionalFormatting>
  <conditionalFormatting sqref="C81">
    <cfRule type="expression" dxfId="44" priority="45">
      <formula>$C$81="NG"</formula>
    </cfRule>
  </conditionalFormatting>
  <conditionalFormatting sqref="C83">
    <cfRule type="expression" dxfId="43" priority="44">
      <formula>$C$83="NG"</formula>
    </cfRule>
  </conditionalFormatting>
  <conditionalFormatting sqref="C84">
    <cfRule type="expression" dxfId="42" priority="43">
      <formula>$C$84="NG"</formula>
    </cfRule>
  </conditionalFormatting>
  <conditionalFormatting sqref="C85">
    <cfRule type="expression" dxfId="41" priority="42">
      <formula>$C$85="NG"</formula>
    </cfRule>
  </conditionalFormatting>
  <conditionalFormatting sqref="C87:D87">
    <cfRule type="expression" dxfId="40" priority="41">
      <formula>$C$87="NG"</formula>
    </cfRule>
  </conditionalFormatting>
  <conditionalFormatting sqref="C88">
    <cfRule type="expression" dxfId="39" priority="40">
      <formula>$C$88="NG"</formula>
    </cfRule>
  </conditionalFormatting>
  <conditionalFormatting sqref="C92">
    <cfRule type="expression" dxfId="38" priority="39">
      <formula>$C$92="NG"</formula>
    </cfRule>
  </conditionalFormatting>
  <conditionalFormatting sqref="C93">
    <cfRule type="expression" dxfId="37" priority="38">
      <formula>$C$93="NG"</formula>
    </cfRule>
  </conditionalFormatting>
  <conditionalFormatting sqref="C94">
    <cfRule type="expression" dxfId="36" priority="37">
      <formula>$C$94="NG"</formula>
    </cfRule>
  </conditionalFormatting>
  <conditionalFormatting sqref="C96:D96">
    <cfRule type="expression" dxfId="35" priority="36">
      <formula>$C$96="NG"</formula>
    </cfRule>
  </conditionalFormatting>
  <conditionalFormatting sqref="C97">
    <cfRule type="expression" dxfId="34" priority="35">
      <formula>$C$97="NG"</formula>
    </cfRule>
  </conditionalFormatting>
  <conditionalFormatting sqref="C98">
    <cfRule type="expression" dxfId="33" priority="34">
      <formula>$C$98="NG"</formula>
    </cfRule>
  </conditionalFormatting>
  <conditionalFormatting sqref="C99">
    <cfRule type="expression" dxfId="32" priority="33">
      <formula>$C$99="NG"</formula>
    </cfRule>
  </conditionalFormatting>
  <conditionalFormatting sqref="C104">
    <cfRule type="expression" dxfId="31" priority="32">
      <formula>$C$104="NG"</formula>
    </cfRule>
  </conditionalFormatting>
  <conditionalFormatting sqref="C105">
    <cfRule type="expression" dxfId="30" priority="31">
      <formula>$C$105="NG"</formula>
    </cfRule>
  </conditionalFormatting>
  <conditionalFormatting sqref="C106">
    <cfRule type="expression" dxfId="29" priority="30">
      <formula>$C$106="NG"</formula>
    </cfRule>
  </conditionalFormatting>
  <conditionalFormatting sqref="C109">
    <cfRule type="expression" dxfId="28" priority="28">
      <formula>$C$109="NG"</formula>
    </cfRule>
    <cfRule type="expression" dxfId="27" priority="29">
      <formula>$C$109:$D$112="NG"</formula>
    </cfRule>
  </conditionalFormatting>
  <conditionalFormatting sqref="D109">
    <cfRule type="expression" dxfId="26" priority="27">
      <formula>$D$109="NG"</formula>
    </cfRule>
  </conditionalFormatting>
  <conditionalFormatting sqref="C110">
    <cfRule type="expression" dxfId="25" priority="26">
      <formula>$C$110="NG"</formula>
    </cfRule>
  </conditionalFormatting>
  <conditionalFormatting sqref="D110">
    <cfRule type="expression" dxfId="24" priority="25">
      <formula>$D$110="NG"</formula>
    </cfRule>
  </conditionalFormatting>
  <conditionalFormatting sqref="C111">
    <cfRule type="expression" dxfId="23" priority="24">
      <formula>$C$111="NG"</formula>
    </cfRule>
  </conditionalFormatting>
  <conditionalFormatting sqref="D111">
    <cfRule type="expression" dxfId="22" priority="23">
      <formula>$D$111="NG"</formula>
    </cfRule>
  </conditionalFormatting>
  <conditionalFormatting sqref="C112">
    <cfRule type="expression" dxfId="21" priority="22">
      <formula>$C$112="NG"</formula>
    </cfRule>
  </conditionalFormatting>
  <conditionalFormatting sqref="D112">
    <cfRule type="expression" dxfId="20" priority="21">
      <formula>$D$112="NG"</formula>
    </cfRule>
  </conditionalFormatting>
  <conditionalFormatting sqref="C114">
    <cfRule type="expression" dxfId="19" priority="20">
      <formula>$C$114="NG"</formula>
    </cfRule>
  </conditionalFormatting>
  <conditionalFormatting sqref="D114">
    <cfRule type="expression" dxfId="18" priority="19">
      <formula>$D$114="NG"</formula>
    </cfRule>
  </conditionalFormatting>
  <conditionalFormatting sqref="C115">
    <cfRule type="expression" dxfId="17" priority="18">
      <formula>$C$115="NG"</formula>
    </cfRule>
  </conditionalFormatting>
  <conditionalFormatting sqref="D115">
    <cfRule type="expression" dxfId="16" priority="17">
      <formula>$D$115="NG"</formula>
    </cfRule>
  </conditionalFormatting>
  <conditionalFormatting sqref="C117">
    <cfRule type="expression" dxfId="15" priority="16">
      <formula>$C$117="NG"</formula>
    </cfRule>
  </conditionalFormatting>
  <conditionalFormatting sqref="C119">
    <cfRule type="expression" dxfId="14" priority="15">
      <formula>$C$119="NG"</formula>
    </cfRule>
  </conditionalFormatting>
  <conditionalFormatting sqref="C120">
    <cfRule type="expression" dxfId="13" priority="14">
      <formula>$C$120="NG"</formula>
    </cfRule>
  </conditionalFormatting>
  <conditionalFormatting sqref="D120">
    <cfRule type="expression" dxfId="12" priority="13">
      <formula>$D$120="NG"</formula>
    </cfRule>
  </conditionalFormatting>
  <conditionalFormatting sqref="D88">
    <cfRule type="expression" dxfId="11" priority="10">
      <formula>$D$88="NG"</formula>
    </cfRule>
    <cfRule type="expression" dxfId="10" priority="12">
      <formula>$C$87="NG"</formula>
    </cfRule>
  </conditionalFormatting>
  <conditionalFormatting sqref="D87">
    <cfRule type="expression" dxfId="9" priority="11">
      <formula>$D$87="NG"</formula>
    </cfRule>
  </conditionalFormatting>
  <conditionalFormatting sqref="D97">
    <cfRule type="expression" dxfId="8" priority="4">
      <formula>$D$97="NG"</formula>
    </cfRule>
    <cfRule type="expression" dxfId="7" priority="9">
      <formula>$C$96="NG"</formula>
    </cfRule>
  </conditionalFormatting>
  <conditionalFormatting sqref="D99">
    <cfRule type="expression" dxfId="6" priority="3">
      <formula>$D$99="NG"</formula>
    </cfRule>
    <cfRule type="expression" dxfId="5" priority="8">
      <formula>$C$96="NG"</formula>
    </cfRule>
  </conditionalFormatting>
  <conditionalFormatting sqref="D101">
    <cfRule type="expression" dxfId="4" priority="2">
      <formula>$D$101="NG"</formula>
    </cfRule>
    <cfRule type="expression" dxfId="3" priority="7">
      <formula>$C$96="NG"</formula>
    </cfRule>
  </conditionalFormatting>
  <conditionalFormatting sqref="D102">
    <cfRule type="expression" dxfId="2" priority="1">
      <formula>$B$103="NG"</formula>
    </cfRule>
    <cfRule type="expression" dxfId="1" priority="6">
      <formula>$C$96="NG"</formula>
    </cfRule>
  </conditionalFormatting>
  <conditionalFormatting sqref="D96">
    <cfRule type="expression" dxfId="0" priority="5">
      <formula>$D$96="NG"</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73" t="s">
        <v>455</v>
      </c>
      <c r="B1" s="674"/>
      <c r="C1" s="674"/>
      <c r="D1" s="674"/>
      <c r="E1" s="674"/>
      <c r="F1" s="674"/>
      <c r="G1" s="674"/>
      <c r="H1" s="674"/>
      <c r="I1" s="674"/>
      <c r="J1" s="674"/>
      <c r="K1" s="674"/>
      <c r="L1" s="674"/>
      <c r="M1" s="674"/>
      <c r="N1" s="674"/>
      <c r="O1" s="674"/>
      <c r="P1" s="674"/>
      <c r="Q1" s="674"/>
      <c r="R1" s="674"/>
      <c r="S1" s="674"/>
      <c r="T1" s="674"/>
      <c r="U1" s="674"/>
      <c r="V1" s="674"/>
      <c r="W1" s="675" t="s">
        <v>114</v>
      </c>
      <c r="X1" s="675"/>
      <c r="Y1" s="675"/>
      <c r="Z1" s="1490" t="e">
        <f>IF(①基本情報入力シート!#REF!="","",①基本情報入力シート!#REF!)</f>
        <v>#REF!</v>
      </c>
      <c r="AA1" s="1491"/>
      <c r="AB1" s="1491"/>
      <c r="AC1" s="1491"/>
      <c r="AD1" s="1491"/>
      <c r="AE1" s="1491"/>
      <c r="AF1" s="1491"/>
      <c r="AG1" s="1491"/>
      <c r="AH1" s="1491"/>
      <c r="AI1" s="1491"/>
      <c r="AJ1" s="1492"/>
    </row>
    <row r="2" spans="1:46" ht="8.25" customHeight="1">
      <c r="A2" s="674"/>
      <c r="B2" s="674"/>
      <c r="C2" s="674"/>
      <c r="D2" s="674"/>
      <c r="E2" s="674"/>
      <c r="F2" s="674"/>
      <c r="G2" s="674"/>
      <c r="H2" s="674"/>
      <c r="I2" s="674"/>
      <c r="J2" s="674"/>
      <c r="K2" s="674"/>
      <c r="L2" s="674"/>
      <c r="M2" s="674"/>
      <c r="N2" s="674"/>
      <c r="O2" s="674"/>
      <c r="P2" s="674"/>
      <c r="Q2" s="674"/>
      <c r="R2" s="674"/>
      <c r="S2" s="674"/>
      <c r="T2" s="674"/>
      <c r="U2" s="674"/>
      <c r="V2" s="674"/>
      <c r="W2" s="674"/>
      <c r="X2" s="674"/>
      <c r="Y2" s="676"/>
      <c r="Z2" s="676"/>
      <c r="AA2" s="676"/>
      <c r="AB2" s="676"/>
      <c r="AC2" s="676"/>
      <c r="AD2" s="676"/>
      <c r="AE2" s="676"/>
      <c r="AF2" s="676"/>
      <c r="AG2" s="676"/>
      <c r="AH2" s="676"/>
      <c r="AI2" s="676"/>
      <c r="AJ2" s="677"/>
    </row>
    <row r="3" spans="1:46" ht="3" hidden="1" customHeight="1">
      <c r="A3" s="673"/>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7"/>
    </row>
    <row r="4" spans="1:46" ht="16.5" customHeight="1">
      <c r="A4" s="1493" t="s">
        <v>413</v>
      </c>
      <c r="B4" s="1493"/>
      <c r="C4" s="1493"/>
      <c r="D4" s="1493"/>
      <c r="E4" s="1493"/>
      <c r="F4" s="1493"/>
      <c r="G4" s="1493"/>
      <c r="H4" s="1493"/>
      <c r="I4" s="1493"/>
      <c r="J4" s="1493"/>
      <c r="K4" s="1493"/>
      <c r="L4" s="1493"/>
      <c r="M4" s="1493"/>
      <c r="N4" s="1493"/>
      <c r="O4" s="1493"/>
      <c r="P4" s="1493"/>
      <c r="Q4" s="1493"/>
      <c r="R4" s="1493"/>
      <c r="S4" s="1493"/>
      <c r="T4" s="1493"/>
      <c r="U4" s="1493"/>
      <c r="V4" s="1493"/>
      <c r="W4" s="1493"/>
      <c r="X4" s="1493"/>
      <c r="Y4" s="1493"/>
      <c r="Z4" s="1493"/>
      <c r="AA4" s="1493"/>
      <c r="AB4" s="1493"/>
      <c r="AC4" s="1493"/>
      <c r="AD4" s="1493"/>
      <c r="AE4" s="1493"/>
      <c r="AF4" s="1493"/>
      <c r="AG4" s="1493"/>
      <c r="AH4" s="1493"/>
      <c r="AI4" s="1493"/>
      <c r="AJ4" s="1493"/>
    </row>
    <row r="5" spans="1:46" ht="6" customHeight="1">
      <c r="A5" s="674"/>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7"/>
    </row>
    <row r="6" spans="1:46" ht="15" customHeight="1">
      <c r="A6" s="678" t="s">
        <v>414</v>
      </c>
      <c r="B6" s="674"/>
      <c r="C6" s="674"/>
      <c r="D6" s="674"/>
      <c r="E6" s="674"/>
      <c r="F6" s="674"/>
      <c r="G6" s="674"/>
      <c r="H6" s="674"/>
      <c r="I6" s="674"/>
      <c r="J6" s="674"/>
      <c r="K6" s="674"/>
      <c r="L6" s="674"/>
      <c r="M6" s="674"/>
      <c r="N6" s="674"/>
      <c r="O6" s="674"/>
      <c r="P6" s="674"/>
      <c r="Q6" s="674"/>
      <c r="R6" s="676"/>
      <c r="S6" s="676"/>
      <c r="T6" s="676"/>
      <c r="U6" s="676"/>
      <c r="V6" s="676"/>
      <c r="W6" s="676"/>
      <c r="X6" s="676"/>
      <c r="Y6" s="676"/>
      <c r="Z6" s="676"/>
      <c r="AA6" s="679"/>
      <c r="AB6" s="679"/>
      <c r="AC6" s="680"/>
      <c r="AD6" s="680"/>
      <c r="AE6" s="680"/>
      <c r="AF6" s="680"/>
      <c r="AG6" s="680"/>
      <c r="AH6" s="680"/>
      <c r="AI6" s="680"/>
      <c r="AJ6" s="681"/>
    </row>
    <row r="7" spans="1:46" ht="2.25" customHeight="1">
      <c r="A7" s="674"/>
      <c r="B7" s="674"/>
      <c r="C7" s="674"/>
      <c r="D7" s="674"/>
      <c r="E7" s="674"/>
      <c r="F7" s="674"/>
      <c r="G7" s="674"/>
      <c r="H7" s="674"/>
      <c r="I7" s="674"/>
      <c r="J7" s="674"/>
      <c r="K7" s="674"/>
      <c r="L7" s="674"/>
      <c r="M7" s="674"/>
      <c r="N7" s="674"/>
      <c r="O7" s="674"/>
      <c r="P7" s="674"/>
      <c r="Q7" s="674"/>
      <c r="R7" s="674"/>
      <c r="S7" s="674"/>
      <c r="T7" s="674"/>
      <c r="U7" s="674"/>
      <c r="V7" s="674"/>
      <c r="W7" s="674"/>
      <c r="X7" s="674"/>
      <c r="Y7" s="674"/>
      <c r="Z7" s="674"/>
      <c r="AA7" s="674"/>
      <c r="AB7" s="674"/>
      <c r="AC7" s="674"/>
      <c r="AD7" s="674"/>
      <c r="AE7" s="674"/>
      <c r="AF7" s="674"/>
      <c r="AG7" s="674"/>
      <c r="AH7" s="674"/>
      <c r="AI7" s="674"/>
      <c r="AJ7" s="677"/>
    </row>
    <row r="8" spans="1:46" s="56" customFormat="1" ht="12">
      <c r="A8" s="1494" t="s">
        <v>9</v>
      </c>
      <c r="B8" s="1495"/>
      <c r="C8" s="1495"/>
      <c r="D8" s="1495"/>
      <c r="E8" s="1495"/>
      <c r="F8" s="1496"/>
      <c r="G8" s="1497" t="str">
        <f>IF(①基本情報入力シート!M10="","",①基本情報入力シート!M10)</f>
        <v>○○ケアサービス</v>
      </c>
      <c r="H8" s="1497"/>
      <c r="I8" s="1497"/>
      <c r="J8" s="1497"/>
      <c r="K8" s="1497"/>
      <c r="L8" s="1497"/>
      <c r="M8" s="1497"/>
      <c r="N8" s="1497"/>
      <c r="O8" s="1497"/>
      <c r="P8" s="1497"/>
      <c r="Q8" s="1497"/>
      <c r="R8" s="1497"/>
      <c r="S8" s="1497"/>
      <c r="T8" s="1497"/>
      <c r="U8" s="1497"/>
      <c r="V8" s="1497"/>
      <c r="W8" s="1497"/>
      <c r="X8" s="1497"/>
      <c r="Y8" s="1497"/>
      <c r="Z8" s="1497"/>
      <c r="AA8" s="1497"/>
      <c r="AB8" s="1497"/>
      <c r="AC8" s="1497"/>
      <c r="AD8" s="1497"/>
      <c r="AE8" s="1497"/>
      <c r="AF8" s="1497"/>
      <c r="AG8" s="1497"/>
      <c r="AH8" s="1497"/>
      <c r="AI8" s="1497"/>
      <c r="AJ8" s="1498"/>
    </row>
    <row r="9" spans="1:46" s="56" customFormat="1" ht="25.5" customHeight="1">
      <c r="A9" s="1499" t="s">
        <v>6</v>
      </c>
      <c r="B9" s="1500"/>
      <c r="C9" s="1500"/>
      <c r="D9" s="1500"/>
      <c r="E9" s="1500"/>
      <c r="F9" s="1501"/>
      <c r="G9" s="1502" t="str">
        <f>IF(①基本情報入力シート!M11="","",①基本情報入力シート!M11)</f>
        <v>○○ケアサービス</v>
      </c>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3"/>
    </row>
    <row r="10" spans="1:46" s="56" customFormat="1" ht="12.75" customHeight="1">
      <c r="A10" s="1472" t="s">
        <v>170</v>
      </c>
      <c r="B10" s="1473"/>
      <c r="C10" s="1473"/>
      <c r="D10" s="1473"/>
      <c r="E10" s="1473"/>
      <c r="F10" s="1474"/>
      <c r="G10" s="682" t="s">
        <v>8</v>
      </c>
      <c r="H10" s="1478" t="str">
        <f>IF(①基本情報入力シート!AC12="","",①基本情報入力シート!AC12)</f>
        <v>100－1234</v>
      </c>
      <c r="I10" s="1478"/>
      <c r="J10" s="1478"/>
      <c r="K10" s="1478"/>
      <c r="L10" s="1478"/>
      <c r="M10" s="683"/>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5"/>
    </row>
    <row r="11" spans="1:46" s="56" customFormat="1" ht="16.5" customHeight="1">
      <c r="A11" s="1475"/>
      <c r="B11" s="1476"/>
      <c r="C11" s="1476"/>
      <c r="D11" s="1476"/>
      <c r="E11" s="1476"/>
      <c r="F11" s="1477"/>
      <c r="G11" s="1479" t="str">
        <f>IF(①基本情報入力シート!M13="","",①基本情報入力シート!M13)</f>
        <v>千代田区霞が関１－２－２</v>
      </c>
      <c r="H11" s="1480"/>
      <c r="I11" s="1480"/>
      <c r="J11" s="1480"/>
      <c r="K11" s="1480"/>
      <c r="L11" s="1480"/>
      <c r="M11" s="1480"/>
      <c r="N11" s="1480"/>
      <c r="O11" s="1480"/>
      <c r="P11" s="1480"/>
      <c r="Q11" s="1480"/>
      <c r="R11" s="1480"/>
      <c r="S11" s="1480"/>
      <c r="T11" s="1480"/>
      <c r="U11" s="1480"/>
      <c r="V11" s="1480"/>
      <c r="W11" s="1480"/>
      <c r="X11" s="1480"/>
      <c r="Y11" s="1480"/>
      <c r="Z11" s="1480"/>
      <c r="AA11" s="1480"/>
      <c r="AB11" s="1480"/>
      <c r="AC11" s="1480"/>
      <c r="AD11" s="1480"/>
      <c r="AE11" s="1480"/>
      <c r="AF11" s="1480"/>
      <c r="AG11" s="1480"/>
      <c r="AH11" s="1480"/>
      <c r="AI11" s="1480"/>
      <c r="AJ11" s="1481"/>
    </row>
    <row r="12" spans="1:46" s="56" customFormat="1" ht="16.5" customHeight="1">
      <c r="A12" s="1475"/>
      <c r="B12" s="1476"/>
      <c r="C12" s="1476"/>
      <c r="D12" s="1476"/>
      <c r="E12" s="1476"/>
      <c r="F12" s="1477"/>
      <c r="G12" s="1482" t="str">
        <f>IF(①基本情報入力シート!M14="","",①基本情報入力シート!M14)</f>
        <v>○○ビル18Ｆ</v>
      </c>
      <c r="H12" s="1483"/>
      <c r="I12" s="1483"/>
      <c r="J12" s="1483"/>
      <c r="K12" s="1483"/>
      <c r="L12" s="1483"/>
      <c r="M12" s="1483"/>
      <c r="N12" s="1483"/>
      <c r="O12" s="1483"/>
      <c r="P12" s="1483"/>
      <c r="Q12" s="1483"/>
      <c r="R12" s="1483"/>
      <c r="S12" s="1483"/>
      <c r="T12" s="1483"/>
      <c r="U12" s="1483"/>
      <c r="V12" s="1483"/>
      <c r="W12" s="1483"/>
      <c r="X12" s="1483"/>
      <c r="Y12" s="1483"/>
      <c r="Z12" s="1483"/>
      <c r="AA12" s="1483"/>
      <c r="AB12" s="1483"/>
      <c r="AC12" s="1483"/>
      <c r="AD12" s="1483"/>
      <c r="AE12" s="1483"/>
      <c r="AF12" s="1483"/>
      <c r="AG12" s="1483"/>
      <c r="AH12" s="1483"/>
      <c r="AI12" s="1483"/>
      <c r="AJ12" s="1484"/>
    </row>
    <row r="13" spans="1:46" s="56" customFormat="1" ht="12">
      <c r="A13" s="1485" t="s">
        <v>9</v>
      </c>
      <c r="B13" s="1486"/>
      <c r="C13" s="1486"/>
      <c r="D13" s="1486"/>
      <c r="E13" s="1486"/>
      <c r="F13" s="1487"/>
      <c r="G13" s="1488" t="str">
        <f>IF(①基本情報入力シート!M17="","",①基本情報入力シート!M17)</f>
        <v>コウロウ　タロウ</v>
      </c>
      <c r="H13" s="1488"/>
      <c r="I13" s="1488"/>
      <c r="J13" s="1488"/>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9"/>
    </row>
    <row r="14" spans="1:46" s="56" customFormat="1" ht="25.5" customHeight="1">
      <c r="A14" s="1475" t="s">
        <v>165</v>
      </c>
      <c r="B14" s="1476"/>
      <c r="C14" s="1476"/>
      <c r="D14" s="1476"/>
      <c r="E14" s="1476"/>
      <c r="F14" s="1477"/>
      <c r="G14" s="1483" t="str">
        <f>IF(①基本情報入力シート!M18="","",①基本情報入力シート!M18)</f>
        <v>厚労　太郎</v>
      </c>
      <c r="H14" s="1483"/>
      <c r="I14" s="1483"/>
      <c r="J14" s="1483"/>
      <c r="K14" s="1483"/>
      <c r="L14" s="1483"/>
      <c r="M14" s="1483"/>
      <c r="N14" s="1483"/>
      <c r="O14" s="1483"/>
      <c r="P14" s="1483"/>
      <c r="Q14" s="1483"/>
      <c r="R14" s="1483"/>
      <c r="S14" s="1483"/>
      <c r="T14" s="1483"/>
      <c r="U14" s="1483"/>
      <c r="V14" s="1483"/>
      <c r="W14" s="1483"/>
      <c r="X14" s="1483"/>
      <c r="Y14" s="1483"/>
      <c r="Z14" s="1483"/>
      <c r="AA14" s="1483"/>
      <c r="AB14" s="1483"/>
      <c r="AC14" s="1483"/>
      <c r="AD14" s="1483"/>
      <c r="AE14" s="1483"/>
      <c r="AF14" s="1483"/>
      <c r="AG14" s="1483"/>
      <c r="AH14" s="1483"/>
      <c r="AI14" s="1483"/>
      <c r="AJ14" s="1484"/>
    </row>
    <row r="15" spans="1:46" s="56" customFormat="1" ht="15" customHeight="1">
      <c r="A15" s="1513" t="s">
        <v>169</v>
      </c>
      <c r="B15" s="1513"/>
      <c r="C15" s="1513"/>
      <c r="D15" s="1513"/>
      <c r="E15" s="1513"/>
      <c r="F15" s="1513"/>
      <c r="G15" s="1492" t="s">
        <v>0</v>
      </c>
      <c r="H15" s="1514"/>
      <c r="I15" s="1514"/>
      <c r="J15" s="1514"/>
      <c r="K15" s="1515" t="str">
        <f>IF(①基本情報入力シート!M19="","",①基本情報入力シート!M19)</f>
        <v>03-3571-0000</v>
      </c>
      <c r="L15" s="1515"/>
      <c r="M15" s="1515"/>
      <c r="N15" s="1515"/>
      <c r="O15" s="1515"/>
      <c r="P15" s="1514" t="s">
        <v>1</v>
      </c>
      <c r="Q15" s="1514"/>
      <c r="R15" s="1514"/>
      <c r="S15" s="1514"/>
      <c r="T15" s="1515" t="str">
        <f>IF(①基本情報入力シート!M20="","",①基本情報入力シート!M20)</f>
        <v>03-3571-9999</v>
      </c>
      <c r="U15" s="1515"/>
      <c r="V15" s="1515"/>
      <c r="W15" s="1515"/>
      <c r="X15" s="1515"/>
      <c r="Y15" s="1514" t="s">
        <v>168</v>
      </c>
      <c r="Z15" s="1514"/>
      <c r="AA15" s="1514"/>
      <c r="AB15" s="1514"/>
      <c r="AC15" s="1516" t="str">
        <f>IF(①基本情報入力シート!M21="","",①基本情報入力シート!M21)</f>
        <v>aaa@aaa.aa.jp</v>
      </c>
      <c r="AD15" s="1516"/>
      <c r="AE15" s="1516"/>
      <c r="AF15" s="1516"/>
      <c r="AG15" s="1516"/>
      <c r="AH15" s="1516"/>
      <c r="AI15" s="1516"/>
      <c r="AJ15" s="1516"/>
      <c r="AK15" s="57"/>
      <c r="AT15" s="58"/>
    </row>
    <row r="16" spans="1:46" s="56" customFormat="1" ht="8.25" customHeight="1">
      <c r="A16" s="686"/>
      <c r="B16" s="686"/>
      <c r="C16" s="686"/>
      <c r="D16" s="686"/>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686"/>
      <c r="AG16" s="686"/>
      <c r="AH16" s="686"/>
      <c r="AI16" s="686"/>
      <c r="AJ16" s="687"/>
      <c r="AK16" s="57"/>
      <c r="AT16" s="58"/>
    </row>
    <row r="17" spans="1:46" ht="15" customHeight="1">
      <c r="A17" s="688" t="s">
        <v>415</v>
      </c>
      <c r="B17" s="674"/>
      <c r="C17" s="689"/>
      <c r="D17" s="689"/>
      <c r="E17" s="689"/>
      <c r="F17" s="689"/>
      <c r="G17" s="689"/>
      <c r="H17" s="689"/>
      <c r="I17" s="689"/>
      <c r="J17" s="689"/>
      <c r="K17" s="689"/>
      <c r="L17" s="689"/>
      <c r="M17" s="689"/>
      <c r="N17" s="1525" t="s">
        <v>416</v>
      </c>
      <c r="O17" s="1526"/>
      <c r="P17" s="1526"/>
      <c r="Q17" s="1526"/>
      <c r="R17" s="1526"/>
      <c r="S17" s="1526"/>
      <c r="T17" s="1526"/>
      <c r="U17" s="1526"/>
      <c r="V17" s="1526"/>
      <c r="W17" s="1526"/>
      <c r="X17" s="1526"/>
      <c r="Y17" s="689"/>
      <c r="Z17" s="689"/>
      <c r="AA17" s="689"/>
      <c r="AB17" s="689"/>
      <c r="AC17" s="689"/>
      <c r="AD17" s="689"/>
      <c r="AE17" s="689"/>
      <c r="AF17" s="689"/>
      <c r="AG17" s="689"/>
      <c r="AH17" s="689"/>
      <c r="AI17" s="689"/>
      <c r="AJ17" s="677"/>
      <c r="AK17" s="54"/>
      <c r="AT17" s="59"/>
    </row>
    <row r="18" spans="1:46" ht="24" customHeight="1">
      <c r="A18" s="690"/>
      <c r="B18" s="1527" t="s">
        <v>417</v>
      </c>
      <c r="C18" s="1525"/>
      <c r="D18" s="1525"/>
      <c r="E18" s="1525"/>
      <c r="F18" s="1525"/>
      <c r="G18" s="1525"/>
      <c r="H18" s="1525"/>
      <c r="I18" s="1525"/>
      <c r="J18" s="1525"/>
      <c r="K18" s="1525"/>
      <c r="L18" s="1525"/>
      <c r="M18" s="1525"/>
      <c r="N18" s="1525"/>
      <c r="O18" s="1525"/>
      <c r="P18" s="1525"/>
      <c r="Q18" s="1525"/>
      <c r="R18" s="1525"/>
      <c r="S18" s="1525"/>
      <c r="T18" s="1525"/>
      <c r="U18" s="1525"/>
      <c r="V18" s="1525"/>
      <c r="W18" s="1525"/>
      <c r="X18" s="1525"/>
      <c r="Y18" s="1525"/>
      <c r="Z18" s="1525"/>
      <c r="AA18" s="1525"/>
      <c r="AB18" s="1525"/>
      <c r="AC18" s="1525"/>
      <c r="AD18" s="1525"/>
      <c r="AE18" s="1525"/>
      <c r="AF18" s="1525"/>
      <c r="AG18" s="1525"/>
      <c r="AH18" s="1525"/>
      <c r="AI18" s="1525"/>
      <c r="AJ18" s="677"/>
      <c r="AK18" s="54"/>
      <c r="AT18" s="59"/>
    </row>
    <row r="19" spans="1:46" ht="36.75" customHeight="1">
      <c r="A19" s="688"/>
      <c r="B19" s="1527" t="s">
        <v>481</v>
      </c>
      <c r="C19" s="1527"/>
      <c r="D19" s="1527"/>
      <c r="E19" s="1527"/>
      <c r="F19" s="1527"/>
      <c r="G19" s="1527"/>
      <c r="H19" s="1527"/>
      <c r="I19" s="1527"/>
      <c r="J19" s="1527"/>
      <c r="K19" s="1527"/>
      <c r="L19" s="1527"/>
      <c r="M19" s="1527"/>
      <c r="N19" s="1527"/>
      <c r="O19" s="1527"/>
      <c r="P19" s="1527"/>
      <c r="Q19" s="1527"/>
      <c r="R19" s="1527"/>
      <c r="S19" s="1527"/>
      <c r="T19" s="1527"/>
      <c r="U19" s="1527"/>
      <c r="V19" s="1527"/>
      <c r="W19" s="1527"/>
      <c r="X19" s="1527"/>
      <c r="Y19" s="1527"/>
      <c r="Z19" s="1527"/>
      <c r="AA19" s="1527"/>
      <c r="AB19" s="1527"/>
      <c r="AC19" s="1527"/>
      <c r="AD19" s="1527"/>
      <c r="AE19" s="1527"/>
      <c r="AF19" s="1527"/>
      <c r="AG19" s="1527"/>
      <c r="AH19" s="1527"/>
      <c r="AI19" s="1527"/>
      <c r="AJ19" s="677"/>
      <c r="AK19" s="54"/>
      <c r="AT19" s="59"/>
    </row>
    <row r="20" spans="1:46" ht="8.25" customHeight="1" thickBot="1">
      <c r="A20" s="674"/>
      <c r="B20" s="691"/>
      <c r="C20" s="689"/>
      <c r="D20" s="689"/>
      <c r="E20" s="689"/>
      <c r="F20" s="689"/>
      <c r="G20" s="689"/>
      <c r="H20" s="689"/>
      <c r="I20" s="689"/>
      <c r="J20" s="689"/>
      <c r="K20" s="689"/>
      <c r="L20" s="68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1504" t="s">
        <v>418</v>
      </c>
      <c r="AK20" s="54"/>
      <c r="AT20" s="59"/>
    </row>
    <row r="21" spans="1:46" ht="19.5" customHeight="1" thickBot="1">
      <c r="A21" s="1506" t="s">
        <v>472</v>
      </c>
      <c r="B21" s="1507"/>
      <c r="C21" s="1507"/>
      <c r="D21" s="1507"/>
      <c r="E21" s="1507"/>
      <c r="F21" s="1507"/>
      <c r="G21" s="1507"/>
      <c r="H21" s="1507"/>
      <c r="I21" s="1507"/>
      <c r="J21" s="1507"/>
      <c r="K21" s="1507"/>
      <c r="L21" s="1507"/>
      <c r="M21" s="1507"/>
      <c r="N21" s="1507"/>
      <c r="O21" s="1507"/>
      <c r="P21" s="1507"/>
      <c r="Q21" s="1507"/>
      <c r="R21" s="1507"/>
      <c r="S21" s="1507"/>
      <c r="T21" s="1507"/>
      <c r="U21" s="1507"/>
      <c r="V21" s="1507"/>
      <c r="W21" s="1507"/>
      <c r="X21" s="1507"/>
      <c r="Y21" s="1507"/>
      <c r="Z21" s="1508" t="str">
        <f>IF('（参考）補助金様式2-2'!P5=0,"",'（参考）補助金様式2-2'!P5)</f>
        <v/>
      </c>
      <c r="AA21" s="1509"/>
      <c r="AB21" s="1509"/>
      <c r="AC21" s="1509"/>
      <c r="AD21" s="1509"/>
      <c r="AE21" s="1509"/>
      <c r="AF21" s="1510"/>
      <c r="AG21" s="1511" t="s">
        <v>2</v>
      </c>
      <c r="AH21" s="1512"/>
      <c r="AI21" s="692"/>
      <c r="AJ21" s="1505"/>
      <c r="AR21" s="59"/>
    </row>
    <row r="22" spans="1:46" ht="19.5" customHeight="1" thickBot="1">
      <c r="A22" s="1517" t="s">
        <v>419</v>
      </c>
      <c r="B22" s="1518"/>
      <c r="C22" s="1518"/>
      <c r="D22" s="1518"/>
      <c r="E22" s="1518"/>
      <c r="F22" s="1518"/>
      <c r="G22" s="1518"/>
      <c r="H22" s="1518"/>
      <c r="I22" s="1518"/>
      <c r="J22" s="1518"/>
      <c r="K22" s="1518"/>
      <c r="L22" s="1518"/>
      <c r="M22" s="1518"/>
      <c r="N22" s="1518"/>
      <c r="O22" s="1518"/>
      <c r="P22" s="1518"/>
      <c r="Q22" s="1518"/>
      <c r="R22" s="1518"/>
      <c r="S22" s="1518"/>
      <c r="T22" s="1518"/>
      <c r="U22" s="1518"/>
      <c r="V22" s="1518"/>
      <c r="W22" s="1518"/>
      <c r="X22" s="1518"/>
      <c r="Y22" s="1518"/>
      <c r="Z22" s="1519" t="str">
        <f>IF((Z23-Z24)=0,"",(Z23-Z24))</f>
        <v/>
      </c>
      <c r="AA22" s="1520"/>
      <c r="AB22" s="1520"/>
      <c r="AC22" s="1520"/>
      <c r="AD22" s="1520"/>
      <c r="AE22" s="1520"/>
      <c r="AF22" s="1521"/>
      <c r="AG22" s="1492" t="s">
        <v>2</v>
      </c>
      <c r="AH22" s="1514"/>
      <c r="AI22" s="693" t="s">
        <v>255</v>
      </c>
      <c r="AJ22" s="694" t="str">
        <f>IF(Z22="","",IF(Z21="","",IF(Z22&gt;Z21,"○","☓")))</f>
        <v/>
      </c>
      <c r="AK22" s="62" t="s">
        <v>256</v>
      </c>
      <c r="AL22" s="63"/>
      <c r="AM22" s="63"/>
      <c r="AN22" s="63"/>
      <c r="AO22" s="63"/>
      <c r="AP22" s="63"/>
      <c r="AQ22" s="63"/>
      <c r="AR22" s="64"/>
    </row>
    <row r="23" spans="1:46" ht="23.25" customHeight="1">
      <c r="A23" s="695"/>
      <c r="B23" s="1522" t="s">
        <v>420</v>
      </c>
      <c r="C23" s="1523"/>
      <c r="D23" s="1523"/>
      <c r="E23" s="1523"/>
      <c r="F23" s="1523"/>
      <c r="G23" s="1523"/>
      <c r="H23" s="1523"/>
      <c r="I23" s="1523"/>
      <c r="J23" s="1523"/>
      <c r="K23" s="1523"/>
      <c r="L23" s="1523"/>
      <c r="M23" s="1523"/>
      <c r="N23" s="1523"/>
      <c r="O23" s="1523"/>
      <c r="P23" s="1523"/>
      <c r="Q23" s="1523"/>
      <c r="R23" s="1523"/>
      <c r="S23" s="1523"/>
      <c r="T23" s="1523"/>
      <c r="U23" s="1523"/>
      <c r="V23" s="1523"/>
      <c r="W23" s="1523"/>
      <c r="X23" s="1523"/>
      <c r="Y23" s="1523"/>
      <c r="Z23" s="1524"/>
      <c r="AA23" s="1524"/>
      <c r="AB23" s="1524"/>
      <c r="AC23" s="1524"/>
      <c r="AD23" s="1524"/>
      <c r="AE23" s="1524"/>
      <c r="AF23" s="1524"/>
      <c r="AG23" s="1495" t="s">
        <v>2</v>
      </c>
      <c r="AH23" s="1496"/>
      <c r="AI23" s="693"/>
      <c r="AJ23" s="696"/>
      <c r="AR23" s="59"/>
    </row>
    <row r="24" spans="1:46" ht="23.25" customHeight="1">
      <c r="A24" s="697"/>
      <c r="B24" s="1528" t="s">
        <v>475</v>
      </c>
      <c r="C24" s="1529"/>
      <c r="D24" s="1529"/>
      <c r="E24" s="1529"/>
      <c r="F24" s="1529"/>
      <c r="G24" s="1529"/>
      <c r="H24" s="1529"/>
      <c r="I24" s="1529"/>
      <c r="J24" s="1529"/>
      <c r="K24" s="1529"/>
      <c r="L24" s="1529"/>
      <c r="M24" s="1529"/>
      <c r="N24" s="1529"/>
      <c r="O24" s="1529"/>
      <c r="P24" s="1529"/>
      <c r="Q24" s="1529"/>
      <c r="R24" s="1529"/>
      <c r="S24" s="1529"/>
      <c r="T24" s="1529"/>
      <c r="U24" s="1529"/>
      <c r="V24" s="1529"/>
      <c r="W24" s="1529"/>
      <c r="X24" s="1529"/>
      <c r="Y24" s="1529"/>
      <c r="Z24" s="1530"/>
      <c r="AA24" s="1530"/>
      <c r="AB24" s="1530"/>
      <c r="AC24" s="1530"/>
      <c r="AD24" s="1530"/>
      <c r="AE24" s="1530"/>
      <c r="AF24" s="1530"/>
      <c r="AG24" s="1531" t="s">
        <v>2</v>
      </c>
      <c r="AH24" s="1532"/>
      <c r="AI24" s="693"/>
      <c r="AJ24" s="696"/>
      <c r="AR24" s="59"/>
    </row>
    <row r="25" spans="1:46" ht="19.5" customHeight="1" thickBot="1">
      <c r="A25" s="1533" t="s">
        <v>421</v>
      </c>
      <c r="B25" s="1534"/>
      <c r="C25" s="1534"/>
      <c r="D25" s="1534"/>
      <c r="E25" s="1534"/>
      <c r="F25" s="1534"/>
      <c r="G25" s="1534"/>
      <c r="H25" s="1534"/>
      <c r="I25" s="1534"/>
      <c r="J25" s="1534"/>
      <c r="K25" s="1534"/>
      <c r="L25" s="1534"/>
      <c r="M25" s="1534"/>
      <c r="N25" s="1534"/>
      <c r="O25" s="1534"/>
      <c r="P25" s="1534"/>
      <c r="Q25" s="1534"/>
      <c r="R25" s="1534"/>
      <c r="S25" s="1534"/>
      <c r="T25" s="1534"/>
      <c r="U25" s="1534"/>
      <c r="V25" s="1534"/>
      <c r="W25" s="1534"/>
      <c r="X25" s="1534"/>
      <c r="Y25" s="1535"/>
      <c r="Z25" s="698"/>
      <c r="AA25" s="698"/>
      <c r="AB25" s="699"/>
      <c r="AC25" s="700"/>
      <c r="AD25" s="700"/>
      <c r="AE25" s="701"/>
      <c r="AF25" s="702"/>
      <c r="AG25" s="703"/>
      <c r="AH25" s="703"/>
      <c r="AI25" s="702"/>
      <c r="AJ25" s="704"/>
      <c r="AK25" s="57"/>
      <c r="AT25" s="59"/>
    </row>
    <row r="26" spans="1:46" ht="18.75" customHeight="1" thickBot="1">
      <c r="A26" s="705"/>
      <c r="B26" s="1536" t="s">
        <v>486</v>
      </c>
      <c r="C26" s="1537"/>
      <c r="D26" s="1537"/>
      <c r="E26" s="1537"/>
      <c r="F26" s="1540"/>
      <c r="G26" s="1540"/>
      <c r="H26" s="1540"/>
      <c r="I26" s="1540"/>
      <c r="J26" s="1540"/>
      <c r="K26" s="1540"/>
      <c r="L26" s="1541"/>
      <c r="M26" s="1542">
        <f>SUM('（参考）補助金様式2-2'!AI12:AI111)</f>
        <v>0</v>
      </c>
      <c r="N26" s="1543"/>
      <c r="O26" s="1543"/>
      <c r="P26" s="1543"/>
      <c r="Q26" s="1543"/>
      <c r="R26" s="1543"/>
      <c r="S26" s="1544"/>
      <c r="T26" s="706" t="s">
        <v>2</v>
      </c>
      <c r="U26" s="707"/>
      <c r="V26" s="708"/>
      <c r="W26" s="708"/>
      <c r="X26" s="709"/>
      <c r="Y26" s="710"/>
      <c r="Z26" s="1545" t="s">
        <v>255</v>
      </c>
      <c r="AA26" s="1546" t="str">
        <f>IF(AND($V$27=0,$V$30=0),"×",IF(OR($V$27=0,$V$27&gt;=(200/3)),"○","×"))</f>
        <v>×</v>
      </c>
      <c r="AB26" s="1549" t="s">
        <v>422</v>
      </c>
      <c r="AC26" s="700"/>
      <c r="AD26" s="700"/>
      <c r="AE26" s="700"/>
      <c r="AF26" s="700"/>
      <c r="AG26" s="700"/>
      <c r="AH26" s="700"/>
      <c r="AI26" s="692"/>
      <c r="AJ26" s="696"/>
      <c r="AR26" s="59"/>
    </row>
    <row r="27" spans="1:46" ht="18.75" customHeight="1" thickBot="1">
      <c r="A27" s="705"/>
      <c r="B27" s="1538"/>
      <c r="C27" s="1539"/>
      <c r="D27" s="1539"/>
      <c r="E27" s="1539"/>
      <c r="F27" s="1563" t="s">
        <v>473</v>
      </c>
      <c r="G27" s="1564"/>
      <c r="H27" s="1564"/>
      <c r="I27" s="1564"/>
      <c r="J27" s="1564"/>
      <c r="K27" s="1564"/>
      <c r="L27" s="1564"/>
      <c r="M27" s="1575">
        <f>SUM('（参考）補助金様式2-2'!AJ12:AJ111)</f>
        <v>0</v>
      </c>
      <c r="N27" s="1576"/>
      <c r="O27" s="1576"/>
      <c r="P27" s="1576"/>
      <c r="Q27" s="1576"/>
      <c r="R27" s="1576"/>
      <c r="S27" s="1577"/>
      <c r="T27" s="711" t="s">
        <v>2</v>
      </c>
      <c r="U27" s="712" t="s">
        <v>49</v>
      </c>
      <c r="V27" s="1570">
        <f>IFERROR(M27/M26*100,0)</f>
        <v>0</v>
      </c>
      <c r="W27" s="1571"/>
      <c r="X27" s="700" t="s">
        <v>50</v>
      </c>
      <c r="Y27" s="713" t="s">
        <v>423</v>
      </c>
      <c r="Z27" s="1545"/>
      <c r="AA27" s="1547"/>
      <c r="AB27" s="1550"/>
      <c r="AC27" s="700"/>
      <c r="AD27" s="700"/>
      <c r="AE27" s="700"/>
      <c r="AF27" s="700"/>
      <c r="AG27" s="700"/>
      <c r="AH27" s="700"/>
      <c r="AI27" s="692"/>
      <c r="AJ27" s="696"/>
      <c r="AR27" s="59"/>
    </row>
    <row r="28" spans="1:46" ht="18.75" customHeight="1" thickBot="1">
      <c r="A28" s="705"/>
      <c r="B28" s="1538"/>
      <c r="C28" s="1539"/>
      <c r="D28" s="1539"/>
      <c r="E28" s="1539"/>
      <c r="F28" s="1565"/>
      <c r="G28" s="1566"/>
      <c r="H28" s="1566"/>
      <c r="I28" s="1566"/>
      <c r="J28" s="1566"/>
      <c r="K28" s="1566"/>
      <c r="L28" s="1566"/>
      <c r="M28" s="1572" t="s">
        <v>424</v>
      </c>
      <c r="N28" s="1573"/>
      <c r="O28" s="1574"/>
      <c r="P28" s="1552">
        <f>M27/(AE32-Z32+1)</f>
        <v>0</v>
      </c>
      <c r="Q28" s="1553"/>
      <c r="R28" s="1553"/>
      <c r="S28" s="1554"/>
      <c r="T28" s="714" t="s">
        <v>425</v>
      </c>
      <c r="U28" s="712"/>
      <c r="V28" s="1555"/>
      <c r="W28" s="1555"/>
      <c r="X28" s="700"/>
      <c r="Y28" s="713"/>
      <c r="Z28" s="1545"/>
      <c r="AA28" s="1548"/>
      <c r="AB28" s="1550"/>
      <c r="AC28" s="700"/>
      <c r="AD28" s="700"/>
      <c r="AE28" s="700"/>
      <c r="AF28" s="700"/>
      <c r="AG28" s="700"/>
      <c r="AH28" s="700"/>
      <c r="AI28" s="700"/>
      <c r="AJ28" s="700"/>
      <c r="AK28" s="1556" t="s">
        <v>426</v>
      </c>
      <c r="AL28" s="1557"/>
      <c r="AM28" s="1557"/>
      <c r="AN28" s="1557"/>
      <c r="AO28" s="1557"/>
      <c r="AP28" s="1557"/>
      <c r="AQ28" s="1557"/>
      <c r="AR28" s="1558"/>
      <c r="AT28" s="59"/>
    </row>
    <row r="29" spans="1:46" ht="18.75" customHeight="1" thickBot="1">
      <c r="A29" s="705"/>
      <c r="B29" s="1536" t="s">
        <v>485</v>
      </c>
      <c r="C29" s="1537"/>
      <c r="D29" s="1537"/>
      <c r="E29" s="1537"/>
      <c r="F29" s="1540"/>
      <c r="G29" s="1540"/>
      <c r="H29" s="1540"/>
      <c r="I29" s="1540"/>
      <c r="J29" s="1540"/>
      <c r="K29" s="1540"/>
      <c r="L29" s="1541"/>
      <c r="M29" s="1542">
        <f>SUM('（参考）補助金様式2-2'!AK12:AK111)</f>
        <v>0</v>
      </c>
      <c r="N29" s="1543"/>
      <c r="O29" s="1543"/>
      <c r="P29" s="1543"/>
      <c r="Q29" s="1543"/>
      <c r="R29" s="1543"/>
      <c r="S29" s="1544"/>
      <c r="T29" s="706" t="s">
        <v>2</v>
      </c>
      <c r="U29" s="707"/>
      <c r="V29" s="708"/>
      <c r="W29" s="708"/>
      <c r="X29" s="709"/>
      <c r="Y29" s="710"/>
      <c r="Z29" s="1545" t="s">
        <v>255</v>
      </c>
      <c r="AA29" s="1546" t="str">
        <f>IF(AND($V$27=0,$V$30=0),"×",IF(OR($V$30=0,$V$30&gt;=(200/3)),"○","×"))</f>
        <v>×</v>
      </c>
      <c r="AB29" s="1550"/>
      <c r="AC29" s="700"/>
      <c r="AD29" s="700"/>
      <c r="AE29" s="700"/>
      <c r="AF29" s="700"/>
      <c r="AG29" s="700"/>
      <c r="AH29" s="700"/>
      <c r="AI29" s="700"/>
      <c r="AJ29" s="700"/>
      <c r="AK29" s="1559"/>
      <c r="AL29" s="1559"/>
      <c r="AM29" s="1559"/>
      <c r="AN29" s="1559"/>
      <c r="AO29" s="1559"/>
      <c r="AP29" s="1559"/>
      <c r="AQ29" s="1559"/>
      <c r="AR29" s="1560"/>
      <c r="AT29" s="59"/>
    </row>
    <row r="30" spans="1:46" ht="18.75" customHeight="1" thickBot="1">
      <c r="A30" s="705"/>
      <c r="B30" s="1538"/>
      <c r="C30" s="1539"/>
      <c r="D30" s="1539"/>
      <c r="E30" s="1539"/>
      <c r="F30" s="1563" t="s">
        <v>474</v>
      </c>
      <c r="G30" s="1564"/>
      <c r="H30" s="1564"/>
      <c r="I30" s="1564"/>
      <c r="J30" s="1564"/>
      <c r="K30" s="1564"/>
      <c r="L30" s="1564"/>
      <c r="M30" s="1567">
        <f>SUM('（参考）補助金様式2-2'!AL12:AL111)</f>
        <v>0</v>
      </c>
      <c r="N30" s="1568"/>
      <c r="O30" s="1568"/>
      <c r="P30" s="1568"/>
      <c r="Q30" s="1568"/>
      <c r="R30" s="1568"/>
      <c r="S30" s="1569"/>
      <c r="T30" s="711" t="s">
        <v>2</v>
      </c>
      <c r="U30" s="712" t="s">
        <v>49</v>
      </c>
      <c r="V30" s="1570">
        <f>IFERROR($M$30/$M$29*100,0)</f>
        <v>0</v>
      </c>
      <c r="W30" s="1571"/>
      <c r="X30" s="700" t="s">
        <v>50</v>
      </c>
      <c r="Y30" s="713" t="s">
        <v>423</v>
      </c>
      <c r="Z30" s="1545"/>
      <c r="AA30" s="1547"/>
      <c r="AB30" s="1550"/>
      <c r="AC30" s="700"/>
      <c r="AD30" s="700"/>
      <c r="AE30" s="700"/>
      <c r="AF30" s="700"/>
      <c r="AG30" s="700"/>
      <c r="AH30" s="700"/>
      <c r="AI30" s="700"/>
      <c r="AJ30" s="700"/>
      <c r="AK30" s="715"/>
      <c r="AL30" s="715"/>
      <c r="AM30" s="715"/>
      <c r="AN30" s="715"/>
      <c r="AO30" s="715"/>
      <c r="AP30" s="715"/>
      <c r="AQ30" s="715"/>
      <c r="AR30" s="715"/>
      <c r="AT30" s="59"/>
    </row>
    <row r="31" spans="1:46" ht="18.75" customHeight="1">
      <c r="A31" s="705"/>
      <c r="B31" s="1538"/>
      <c r="C31" s="1539"/>
      <c r="D31" s="1539"/>
      <c r="E31" s="1539"/>
      <c r="F31" s="1565"/>
      <c r="G31" s="1566"/>
      <c r="H31" s="1566"/>
      <c r="I31" s="1566"/>
      <c r="J31" s="1566"/>
      <c r="K31" s="1566"/>
      <c r="L31" s="1566"/>
      <c r="M31" s="1572" t="s">
        <v>424</v>
      </c>
      <c r="N31" s="1573"/>
      <c r="O31" s="1574"/>
      <c r="P31" s="1552">
        <f>M30/(AE32-Z32+1)</f>
        <v>0</v>
      </c>
      <c r="Q31" s="1553"/>
      <c r="R31" s="1553"/>
      <c r="S31" s="1554"/>
      <c r="T31" s="714" t="s">
        <v>425</v>
      </c>
      <c r="U31" s="712"/>
      <c r="V31" s="1555"/>
      <c r="W31" s="1555"/>
      <c r="X31" s="700"/>
      <c r="Y31" s="713"/>
      <c r="Z31" s="1561"/>
      <c r="AA31" s="1562"/>
      <c r="AB31" s="1551"/>
      <c r="AC31" s="699"/>
      <c r="AD31" s="699"/>
      <c r="AE31" s="700"/>
      <c r="AF31" s="700"/>
      <c r="AG31" s="699"/>
      <c r="AH31" s="700"/>
      <c r="AI31" s="692"/>
      <c r="AJ31" s="696"/>
      <c r="AR31" s="59"/>
    </row>
    <row r="32" spans="1:46" s="56" customFormat="1" ht="18.75" customHeight="1">
      <c r="A32" s="683" t="s">
        <v>29</v>
      </c>
      <c r="B32" s="1507" t="s">
        <v>427</v>
      </c>
      <c r="C32" s="1507"/>
      <c r="D32" s="1507"/>
      <c r="E32" s="1507"/>
      <c r="F32" s="1507"/>
      <c r="G32" s="1507"/>
      <c r="H32" s="1507"/>
      <c r="I32" s="1507"/>
      <c r="J32" s="1507"/>
      <c r="K32" s="1507"/>
      <c r="L32" s="1507"/>
      <c r="M32" s="1596" t="s">
        <v>428</v>
      </c>
      <c r="N32" s="1597"/>
      <c r="O32" s="1597"/>
      <c r="P32" s="1597"/>
      <c r="Q32" s="1597"/>
      <c r="R32" s="1597"/>
      <c r="S32" s="1597"/>
      <c r="T32" s="1597"/>
      <c r="U32" s="1597"/>
      <c r="V32" s="1597"/>
      <c r="W32" s="1597"/>
      <c r="X32" s="1597"/>
      <c r="Y32" s="1597"/>
      <c r="Z32" s="1598"/>
      <c r="AA32" s="1598"/>
      <c r="AB32" s="716" t="s">
        <v>13</v>
      </c>
      <c r="AC32" s="1491" t="s">
        <v>14</v>
      </c>
      <c r="AD32" s="1491"/>
      <c r="AE32" s="1585"/>
      <c r="AF32" s="1586"/>
      <c r="AG32" s="717" t="s">
        <v>17</v>
      </c>
      <c r="AH32" s="718"/>
      <c r="AI32" s="719"/>
      <c r="AJ32" s="57"/>
    </row>
    <row r="33" spans="1:46" ht="3" customHeight="1">
      <c r="A33" s="720"/>
      <c r="B33" s="721"/>
      <c r="C33" s="721"/>
      <c r="D33" s="721"/>
      <c r="E33" s="721"/>
      <c r="F33" s="721"/>
      <c r="G33" s="721"/>
      <c r="H33" s="721"/>
      <c r="I33" s="721"/>
      <c r="J33" s="721"/>
      <c r="K33" s="721"/>
      <c r="L33" s="721"/>
      <c r="M33" s="722"/>
      <c r="N33" s="722"/>
      <c r="O33" s="722"/>
      <c r="P33" s="722"/>
      <c r="Q33" s="722"/>
      <c r="R33" s="722"/>
      <c r="S33" s="722"/>
      <c r="T33" s="722"/>
      <c r="U33" s="722"/>
      <c r="V33" s="722"/>
      <c r="W33" s="722"/>
      <c r="X33" s="722"/>
      <c r="Y33" s="722"/>
      <c r="Z33" s="722"/>
      <c r="AA33" s="722"/>
      <c r="AB33" s="722"/>
      <c r="AC33" s="722"/>
      <c r="AD33" s="722"/>
      <c r="AE33" s="722"/>
      <c r="AF33" s="722"/>
      <c r="AG33" s="722"/>
      <c r="AH33" s="722"/>
      <c r="AI33" s="722"/>
      <c r="AJ33" s="723"/>
      <c r="AK33" s="54"/>
      <c r="AT33" s="59"/>
    </row>
    <row r="34" spans="1:46" ht="13.5" customHeight="1">
      <c r="A34" s="724"/>
      <c r="B34" s="725" t="s">
        <v>429</v>
      </c>
      <c r="C34" s="725"/>
      <c r="D34" s="725"/>
      <c r="E34" s="725"/>
      <c r="F34" s="725"/>
      <c r="G34" s="725"/>
      <c r="H34" s="725"/>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5"/>
      <c r="AG34" s="725"/>
      <c r="AH34" s="725"/>
      <c r="AI34" s="725"/>
      <c r="AJ34" s="726"/>
      <c r="AK34" s="54"/>
      <c r="AT34" s="59"/>
    </row>
    <row r="35" spans="1:46" ht="47.25" customHeight="1">
      <c r="A35" s="727"/>
      <c r="B35" s="1587" t="s">
        <v>482</v>
      </c>
      <c r="C35" s="1587"/>
      <c r="D35" s="1587"/>
      <c r="E35" s="1587"/>
      <c r="F35" s="1587"/>
      <c r="G35" s="1587"/>
      <c r="H35" s="1587"/>
      <c r="I35" s="1587"/>
      <c r="J35" s="1587"/>
      <c r="K35" s="1587"/>
      <c r="L35" s="1587"/>
      <c r="M35" s="1587"/>
      <c r="N35" s="1587"/>
      <c r="O35" s="1587"/>
      <c r="P35" s="1587"/>
      <c r="Q35" s="1587"/>
      <c r="R35" s="1587"/>
      <c r="S35" s="1587"/>
      <c r="T35" s="1587"/>
      <c r="U35" s="1587"/>
      <c r="V35" s="1587"/>
      <c r="W35" s="1587"/>
      <c r="X35" s="1587"/>
      <c r="Y35" s="1587"/>
      <c r="Z35" s="1587"/>
      <c r="AA35" s="1587"/>
      <c r="AB35" s="1587"/>
      <c r="AC35" s="1587"/>
      <c r="AD35" s="1587"/>
      <c r="AE35" s="1587"/>
      <c r="AF35" s="1587"/>
      <c r="AG35" s="1587"/>
      <c r="AH35" s="1587"/>
      <c r="AI35" s="1587"/>
      <c r="AJ35" s="728"/>
      <c r="AK35" s="54"/>
    </row>
    <row r="36" spans="1:46" ht="3.75" customHeight="1">
      <c r="A36" s="727"/>
      <c r="B36" s="1588"/>
      <c r="C36" s="1588"/>
      <c r="D36" s="1588"/>
      <c r="E36" s="1588"/>
      <c r="F36" s="1588"/>
      <c r="G36" s="1588"/>
      <c r="H36" s="1588"/>
      <c r="I36" s="1588"/>
      <c r="J36" s="1588"/>
      <c r="K36" s="1588"/>
      <c r="L36" s="1588"/>
      <c r="M36" s="1588"/>
      <c r="N36" s="1588"/>
      <c r="O36" s="1588"/>
      <c r="P36" s="1588"/>
      <c r="Q36" s="1588"/>
      <c r="R36" s="1588"/>
      <c r="S36" s="1588"/>
      <c r="T36" s="1588"/>
      <c r="U36" s="1588"/>
      <c r="V36" s="1588"/>
      <c r="W36" s="1588"/>
      <c r="X36" s="1588"/>
      <c r="Y36" s="1588"/>
      <c r="Z36" s="1588"/>
      <c r="AA36" s="1588"/>
      <c r="AB36" s="1588"/>
      <c r="AC36" s="1588"/>
      <c r="AD36" s="1588"/>
      <c r="AE36" s="1588"/>
      <c r="AF36" s="1588"/>
      <c r="AG36" s="1588"/>
      <c r="AH36" s="1588"/>
      <c r="AI36" s="1588"/>
      <c r="AJ36" s="1588"/>
      <c r="AK36" s="54"/>
      <c r="AT36" s="59"/>
    </row>
    <row r="37" spans="1:46" s="60" customFormat="1" ht="5.25" hidden="1" customHeight="1">
      <c r="A37" s="727"/>
      <c r="B37" s="1588"/>
      <c r="C37" s="1588"/>
      <c r="D37" s="1588"/>
      <c r="E37" s="1588"/>
      <c r="F37" s="1588"/>
      <c r="G37" s="1588"/>
      <c r="H37" s="1588"/>
      <c r="I37" s="1588"/>
      <c r="J37" s="1588"/>
      <c r="K37" s="1588"/>
      <c r="L37" s="1588"/>
      <c r="M37" s="1588"/>
      <c r="N37" s="1588"/>
      <c r="O37" s="1588"/>
      <c r="P37" s="1588"/>
      <c r="Q37" s="1588"/>
      <c r="R37" s="1588"/>
      <c r="S37" s="1588"/>
      <c r="T37" s="1588"/>
      <c r="U37" s="1588"/>
      <c r="V37" s="1588"/>
      <c r="W37" s="1588"/>
      <c r="X37" s="1588"/>
      <c r="Y37" s="1588"/>
      <c r="Z37" s="1588"/>
      <c r="AA37" s="1588"/>
      <c r="AB37" s="1588"/>
      <c r="AC37" s="1588"/>
      <c r="AD37" s="1588"/>
      <c r="AE37" s="1588"/>
      <c r="AF37" s="1588"/>
      <c r="AG37" s="1588"/>
      <c r="AH37" s="1588"/>
      <c r="AI37" s="1588"/>
      <c r="AJ37" s="1588"/>
      <c r="AK37" s="53"/>
      <c r="AL37" s="53"/>
      <c r="AM37" s="53"/>
      <c r="AN37" s="53"/>
      <c r="AO37" s="53"/>
      <c r="AT37" s="66"/>
    </row>
    <row r="38" spans="1:46" s="56" customFormat="1" ht="18" customHeight="1">
      <c r="A38" s="371" t="s">
        <v>430</v>
      </c>
      <c r="B38" s="367"/>
      <c r="C38" s="659"/>
      <c r="D38" s="659"/>
      <c r="E38" s="659"/>
      <c r="F38" s="659"/>
      <c r="G38" s="659"/>
      <c r="H38" s="659"/>
      <c r="I38" s="659"/>
      <c r="J38" s="659"/>
      <c r="K38" s="659"/>
      <c r="L38" s="659"/>
      <c r="M38" s="659"/>
      <c r="N38" s="659"/>
      <c r="O38" s="659"/>
      <c r="P38" s="659"/>
      <c r="Q38" s="659"/>
      <c r="R38" s="659"/>
      <c r="S38" s="659"/>
      <c r="T38" s="659"/>
      <c r="U38" s="659"/>
      <c r="V38" s="659"/>
      <c r="W38" s="659"/>
      <c r="X38" s="659"/>
      <c r="Y38" s="659"/>
      <c r="Z38" s="659"/>
      <c r="AA38" s="659"/>
      <c r="AB38" s="659"/>
      <c r="AC38" s="659"/>
      <c r="AD38" s="659"/>
      <c r="AE38" s="659"/>
      <c r="AF38" s="659"/>
      <c r="AG38" s="659"/>
      <c r="AH38" s="659"/>
      <c r="AI38" s="659"/>
      <c r="AJ38" s="373"/>
      <c r="AK38" s="53"/>
      <c r="AL38" s="53"/>
      <c r="AM38" s="53"/>
      <c r="AN38" s="53"/>
      <c r="AO38" s="53"/>
    </row>
    <row r="39" spans="1:46" s="56" customFormat="1" ht="26.25" customHeight="1">
      <c r="A39" s="1265" t="s">
        <v>54</v>
      </c>
      <c r="B39" s="1266"/>
      <c r="C39" s="1266"/>
      <c r="D39" s="1589"/>
      <c r="E39" s="1591" t="s">
        <v>431</v>
      </c>
      <c r="F39" s="1592"/>
      <c r="G39" s="1592"/>
      <c r="H39" s="1593"/>
      <c r="I39" s="729"/>
      <c r="J39" s="1578" t="s">
        <v>52</v>
      </c>
      <c r="K39" s="1578"/>
      <c r="L39" s="1578"/>
      <c r="M39" s="729"/>
      <c r="N39" s="1594" t="s">
        <v>432</v>
      </c>
      <c r="O39" s="1594"/>
      <c r="P39" s="1594"/>
      <c r="Q39" s="1594"/>
      <c r="R39" s="1594"/>
      <c r="S39" s="1594"/>
      <c r="T39" s="729"/>
      <c r="U39" s="1594" t="s">
        <v>433</v>
      </c>
      <c r="V39" s="1594"/>
      <c r="W39" s="1594"/>
      <c r="X39" s="1594"/>
      <c r="Y39" s="1594"/>
      <c r="Z39" s="1594"/>
      <c r="AA39" s="387"/>
      <c r="AB39" s="387"/>
      <c r="AC39" s="387"/>
      <c r="AD39" s="383"/>
      <c r="AE39" s="387"/>
      <c r="AF39" s="387"/>
      <c r="AG39" s="387"/>
      <c r="AH39" s="383"/>
      <c r="AI39" s="383"/>
      <c r="AJ39" s="730"/>
      <c r="AK39" s="53"/>
      <c r="AL39" s="53"/>
      <c r="AM39" s="53"/>
      <c r="AN39" s="53"/>
      <c r="AO39" s="53"/>
      <c r="AP39" s="57"/>
    </row>
    <row r="40" spans="1:46" s="56" customFormat="1" ht="26.25" customHeight="1">
      <c r="A40" s="1274"/>
      <c r="B40" s="1275"/>
      <c r="C40" s="1275"/>
      <c r="D40" s="1590"/>
      <c r="E40" s="1595" t="s">
        <v>48</v>
      </c>
      <c r="F40" s="1595"/>
      <c r="G40" s="1595"/>
      <c r="H40" s="1595"/>
      <c r="I40" s="729"/>
      <c r="J40" s="1578" t="s">
        <v>109</v>
      </c>
      <c r="K40" s="1578"/>
      <c r="L40" s="1578"/>
      <c r="M40" s="729"/>
      <c r="N40" s="1578" t="s">
        <v>434</v>
      </c>
      <c r="O40" s="1578"/>
      <c r="P40" s="1578"/>
      <c r="Q40" s="1578"/>
      <c r="R40" s="1578"/>
      <c r="S40" s="1578"/>
      <c r="T40" s="729"/>
      <c r="U40" s="1579" t="s">
        <v>53</v>
      </c>
      <c r="V40" s="1579"/>
      <c r="W40" s="1579"/>
      <c r="X40" s="1579"/>
      <c r="Y40" s="1579"/>
      <c r="Z40" s="1579"/>
      <c r="AA40" s="729"/>
      <c r="AB40" s="1579" t="s">
        <v>48</v>
      </c>
      <c r="AC40" s="1579"/>
      <c r="AD40" s="1579"/>
      <c r="AE40" s="383" t="s">
        <v>49</v>
      </c>
      <c r="AF40" s="729"/>
      <c r="AG40" s="729"/>
      <c r="AH40" s="729"/>
      <c r="AI40" s="729"/>
      <c r="AJ40" s="731" t="s">
        <v>50</v>
      </c>
      <c r="AK40" s="53"/>
      <c r="AL40" s="53"/>
      <c r="AM40" s="53"/>
      <c r="AN40" s="53"/>
      <c r="AO40" s="53"/>
      <c r="AP40" s="57"/>
    </row>
    <row r="41" spans="1:46" s="56" customFormat="1" ht="19.5" customHeight="1">
      <c r="A41" s="1265" t="s">
        <v>51</v>
      </c>
      <c r="B41" s="1266"/>
      <c r="C41" s="1266"/>
      <c r="D41" s="1266"/>
      <c r="E41" s="385" t="s">
        <v>320</v>
      </c>
      <c r="F41" s="386"/>
      <c r="G41" s="387"/>
      <c r="H41" s="387"/>
      <c r="I41" s="387"/>
      <c r="J41" s="387"/>
      <c r="K41" s="387"/>
      <c r="L41" s="387"/>
      <c r="M41" s="387"/>
      <c r="N41" s="387"/>
      <c r="O41" s="386"/>
      <c r="P41" s="387"/>
      <c r="Q41" s="387"/>
      <c r="R41" s="387"/>
      <c r="S41" s="387"/>
      <c r="T41" s="387"/>
      <c r="U41" s="387"/>
      <c r="V41" s="386"/>
      <c r="W41" s="387"/>
      <c r="X41" s="387"/>
      <c r="Y41" s="387"/>
      <c r="Z41" s="387"/>
      <c r="AA41" s="387"/>
      <c r="AB41" s="387"/>
      <c r="AC41" s="387"/>
      <c r="AD41" s="387"/>
      <c r="AE41" s="387"/>
      <c r="AF41" s="387"/>
      <c r="AG41" s="387"/>
      <c r="AH41" s="387"/>
      <c r="AI41" s="387"/>
      <c r="AJ41" s="390"/>
    </row>
    <row r="42" spans="1:46" s="56" customFormat="1" ht="18" customHeight="1">
      <c r="A42" s="1580"/>
      <c r="B42" s="1581"/>
      <c r="C42" s="1581"/>
      <c r="D42" s="1581"/>
      <c r="E42" s="732"/>
      <c r="F42" s="389" t="s">
        <v>55</v>
      </c>
      <c r="G42" s="660"/>
      <c r="H42" s="660"/>
      <c r="I42" s="660"/>
      <c r="J42" s="660"/>
      <c r="K42" s="733"/>
      <c r="L42" s="389" t="s">
        <v>195</v>
      </c>
      <c r="M42" s="660"/>
      <c r="N42" s="660"/>
      <c r="O42" s="389"/>
      <c r="P42" s="389"/>
      <c r="Q42" s="393"/>
      <c r="R42" s="734"/>
      <c r="S42" s="389" t="s">
        <v>48</v>
      </c>
      <c r="T42" s="389"/>
      <c r="U42" s="389" t="s">
        <v>49</v>
      </c>
      <c r="V42" s="1582"/>
      <c r="W42" s="1582"/>
      <c r="X42" s="1582"/>
      <c r="Y42" s="1582"/>
      <c r="Z42" s="1582"/>
      <c r="AA42" s="1582"/>
      <c r="AB42" s="1582"/>
      <c r="AC42" s="1582"/>
      <c r="AD42" s="1582"/>
      <c r="AE42" s="1582"/>
      <c r="AF42" s="1582"/>
      <c r="AG42" s="1582"/>
      <c r="AH42" s="1582"/>
      <c r="AI42" s="1582"/>
      <c r="AJ42" s="395" t="s">
        <v>50</v>
      </c>
      <c r="AK42" s="53"/>
      <c r="AL42" s="53"/>
      <c r="AM42" s="53"/>
      <c r="AN42" s="53"/>
    </row>
    <row r="43" spans="1:46" s="56" customFormat="1" ht="18" customHeight="1">
      <c r="A43" s="1580"/>
      <c r="B43" s="1581"/>
      <c r="C43" s="1581"/>
      <c r="D43" s="1581"/>
      <c r="E43" s="735" t="s">
        <v>435</v>
      </c>
      <c r="F43" s="393"/>
      <c r="G43" s="660"/>
      <c r="H43" s="660"/>
      <c r="I43" s="660"/>
      <c r="J43" s="660"/>
      <c r="K43" s="367"/>
      <c r="L43" s="660"/>
      <c r="M43" s="367"/>
      <c r="N43" s="367"/>
      <c r="O43" s="389"/>
      <c r="P43" s="393"/>
      <c r="Q43" s="393"/>
      <c r="R43" s="393"/>
      <c r="S43" s="397"/>
      <c r="T43" s="397"/>
      <c r="U43" s="397"/>
      <c r="V43" s="397"/>
      <c r="W43" s="397"/>
      <c r="X43" s="397"/>
      <c r="Y43" s="397"/>
      <c r="Z43" s="397"/>
      <c r="AA43" s="397"/>
      <c r="AB43" s="397"/>
      <c r="AC43" s="397"/>
      <c r="AD43" s="397"/>
      <c r="AE43" s="397"/>
      <c r="AF43" s="397"/>
      <c r="AG43" s="397"/>
      <c r="AH43" s="397"/>
      <c r="AI43" s="397"/>
      <c r="AJ43" s="398"/>
      <c r="AK43" s="57"/>
    </row>
    <row r="44" spans="1:46" s="56" customFormat="1" ht="90" customHeight="1">
      <c r="A44" s="1274"/>
      <c r="B44" s="1275"/>
      <c r="C44" s="1275"/>
      <c r="D44" s="1275"/>
      <c r="E44" s="1583"/>
      <c r="F44" s="1584"/>
      <c r="G44" s="1584"/>
      <c r="H44" s="1584"/>
      <c r="I44" s="1584"/>
      <c r="J44" s="1584"/>
      <c r="K44" s="1584"/>
      <c r="L44" s="1584"/>
      <c r="M44" s="1584"/>
      <c r="N44" s="1584"/>
      <c r="O44" s="1584"/>
      <c r="P44" s="1584"/>
      <c r="Q44" s="1584"/>
      <c r="R44" s="1584"/>
      <c r="S44" s="1584"/>
      <c r="T44" s="1584"/>
      <c r="U44" s="1584"/>
      <c r="V44" s="1584"/>
      <c r="W44" s="1584"/>
      <c r="X44" s="1584"/>
      <c r="Y44" s="1584"/>
      <c r="Z44" s="1584"/>
      <c r="AA44" s="1584"/>
      <c r="AB44" s="1584"/>
      <c r="AC44" s="1584"/>
      <c r="AD44" s="1584"/>
      <c r="AE44" s="1584"/>
      <c r="AF44" s="1584"/>
      <c r="AG44" s="1584"/>
      <c r="AH44" s="1584"/>
      <c r="AI44" s="1584"/>
      <c r="AJ44" s="1584"/>
      <c r="AK44" s="57"/>
    </row>
    <row r="45" spans="1:46" s="56" customFormat="1" ht="6" customHeight="1">
      <c r="A45" s="658"/>
      <c r="B45" s="658"/>
      <c r="C45" s="658"/>
      <c r="D45" s="658"/>
      <c r="E45" s="409"/>
      <c r="F45" s="369"/>
      <c r="G45" s="369"/>
      <c r="H45" s="369"/>
      <c r="I45" s="369"/>
      <c r="J45" s="369"/>
      <c r="K45" s="369"/>
      <c r="L45" s="389"/>
      <c r="M45" s="389"/>
      <c r="N45" s="369"/>
      <c r="O45" s="410"/>
      <c r="P45" s="410"/>
      <c r="Q45" s="410"/>
      <c r="R45" s="410"/>
      <c r="S45" s="410"/>
      <c r="T45" s="410"/>
      <c r="U45" s="369"/>
      <c r="V45" s="369"/>
      <c r="W45" s="411"/>
      <c r="X45" s="369"/>
      <c r="Y45" s="369"/>
      <c r="Z45" s="369"/>
      <c r="AA45" s="410"/>
      <c r="AB45" s="369"/>
      <c r="AC45" s="369"/>
      <c r="AD45" s="369"/>
      <c r="AE45" s="369"/>
      <c r="AF45" s="369"/>
      <c r="AG45" s="369"/>
      <c r="AH45" s="369"/>
      <c r="AI45" s="369"/>
      <c r="AJ45" s="412"/>
    </row>
    <row r="46" spans="1:46" s="56" customFormat="1" ht="8.25" customHeight="1">
      <c r="A46" s="327"/>
      <c r="B46" s="659"/>
      <c r="C46" s="659"/>
      <c r="D46" s="659"/>
      <c r="E46" s="409"/>
      <c r="F46" s="369"/>
      <c r="G46" s="369"/>
      <c r="H46" s="369"/>
      <c r="I46" s="369"/>
      <c r="J46" s="369"/>
      <c r="K46" s="369"/>
      <c r="L46" s="410"/>
      <c r="M46" s="410"/>
      <c r="N46" s="410"/>
      <c r="O46" s="410"/>
      <c r="P46" s="410"/>
      <c r="Q46" s="410"/>
      <c r="R46" s="410"/>
      <c r="S46" s="410"/>
      <c r="T46" s="369"/>
      <c r="U46" s="369"/>
      <c r="V46" s="411"/>
      <c r="W46" s="369"/>
      <c r="X46" s="369"/>
      <c r="Y46" s="369"/>
      <c r="Z46" s="410"/>
      <c r="AA46" s="369"/>
      <c r="AB46" s="369"/>
      <c r="AC46" s="369"/>
      <c r="AD46" s="369"/>
      <c r="AE46" s="369"/>
      <c r="AF46" s="369"/>
      <c r="AG46" s="369"/>
      <c r="AH46" s="369"/>
      <c r="AI46" s="369"/>
      <c r="AJ46" s="412"/>
    </row>
    <row r="47" spans="1:46" ht="12" customHeight="1" thickBot="1">
      <c r="A47" s="736"/>
      <c r="B47" s="736"/>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7"/>
      <c r="AK47" s="738"/>
      <c r="AT47" s="59"/>
    </row>
    <row r="48" spans="1:46" ht="3.75" customHeight="1">
      <c r="A48" s="674"/>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7"/>
      <c r="AK48" s="54"/>
      <c r="AT48" s="59"/>
    </row>
    <row r="49" spans="1:37" ht="15.75" customHeight="1">
      <c r="A49" s="739"/>
      <c r="B49" s="740" t="s">
        <v>82</v>
      </c>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41"/>
      <c r="AK49" s="54"/>
    </row>
    <row r="50" spans="1:37" ht="14.25" thickBot="1">
      <c r="A50" s="739"/>
      <c r="B50" s="1609" t="s">
        <v>115</v>
      </c>
      <c r="C50" s="1610"/>
      <c r="D50" s="1610"/>
      <c r="E50" s="1610"/>
      <c r="F50" s="1610"/>
      <c r="G50" s="1610"/>
      <c r="H50" s="1610"/>
      <c r="I50" s="1610"/>
      <c r="J50" s="1610"/>
      <c r="K50" s="1610"/>
      <c r="L50" s="1610"/>
      <c r="M50" s="1610"/>
      <c r="N50" s="1610"/>
      <c r="O50" s="1610"/>
      <c r="P50" s="1610"/>
      <c r="Q50" s="1610"/>
      <c r="R50" s="1610"/>
      <c r="S50" s="1610"/>
      <c r="T50" s="1610"/>
      <c r="U50" s="1610"/>
      <c r="V50" s="1610"/>
      <c r="W50" s="1610"/>
      <c r="X50" s="1610"/>
      <c r="Y50" s="1611"/>
      <c r="Z50" s="1612" t="s">
        <v>78</v>
      </c>
      <c r="AA50" s="1613"/>
      <c r="AB50" s="1613"/>
      <c r="AC50" s="1613"/>
      <c r="AD50" s="1613"/>
      <c r="AE50" s="1613"/>
      <c r="AF50" s="1613"/>
      <c r="AG50" s="1613"/>
      <c r="AH50" s="1614"/>
      <c r="AI50" s="742"/>
      <c r="AJ50" s="741"/>
      <c r="AK50" s="54"/>
    </row>
    <row r="51" spans="1:37" ht="17.25" customHeight="1">
      <c r="A51" s="739"/>
      <c r="B51" s="743"/>
      <c r="C51" s="1615" t="s">
        <v>436</v>
      </c>
      <c r="D51" s="1615"/>
      <c r="E51" s="1615"/>
      <c r="F51" s="1615"/>
      <c r="G51" s="1615"/>
      <c r="H51" s="1615"/>
      <c r="I51" s="1615"/>
      <c r="J51" s="1615"/>
      <c r="K51" s="1615"/>
      <c r="L51" s="1615"/>
      <c r="M51" s="1615"/>
      <c r="N51" s="1615"/>
      <c r="O51" s="1615"/>
      <c r="P51" s="1615"/>
      <c r="Q51" s="1615"/>
      <c r="R51" s="1615"/>
      <c r="S51" s="1615"/>
      <c r="T51" s="1615"/>
      <c r="U51" s="1615"/>
      <c r="V51" s="1615"/>
      <c r="W51" s="1615"/>
      <c r="X51" s="1615"/>
      <c r="Y51" s="1616"/>
      <c r="Z51" s="1617" t="s">
        <v>178</v>
      </c>
      <c r="AA51" s="1618"/>
      <c r="AB51" s="1618"/>
      <c r="AC51" s="1618"/>
      <c r="AD51" s="1618"/>
      <c r="AE51" s="1618"/>
      <c r="AF51" s="1618"/>
      <c r="AG51" s="1618"/>
      <c r="AH51" s="1619"/>
      <c r="AI51" s="742"/>
      <c r="AJ51" s="741"/>
      <c r="AK51" s="54"/>
    </row>
    <row r="52" spans="1:37" ht="25.5" customHeight="1">
      <c r="A52" s="739"/>
      <c r="B52" s="744"/>
      <c r="C52" s="1620" t="s">
        <v>437</v>
      </c>
      <c r="D52" s="1621"/>
      <c r="E52" s="1621"/>
      <c r="F52" s="1621"/>
      <c r="G52" s="1621"/>
      <c r="H52" s="1621"/>
      <c r="I52" s="1621"/>
      <c r="J52" s="1621"/>
      <c r="K52" s="1621"/>
      <c r="L52" s="1621"/>
      <c r="M52" s="1621"/>
      <c r="N52" s="1621"/>
      <c r="O52" s="1621"/>
      <c r="P52" s="1621"/>
      <c r="Q52" s="1621"/>
      <c r="R52" s="1621"/>
      <c r="S52" s="1621"/>
      <c r="T52" s="1621"/>
      <c r="U52" s="1621"/>
      <c r="V52" s="1621"/>
      <c r="W52" s="1621"/>
      <c r="X52" s="1621"/>
      <c r="Y52" s="1622"/>
      <c r="Z52" s="1617" t="s">
        <v>178</v>
      </c>
      <c r="AA52" s="1618"/>
      <c r="AB52" s="1618"/>
      <c r="AC52" s="1618"/>
      <c r="AD52" s="1618"/>
      <c r="AE52" s="1618"/>
      <c r="AF52" s="1618"/>
      <c r="AG52" s="1618"/>
      <c r="AH52" s="1619"/>
      <c r="AI52" s="742"/>
      <c r="AJ52" s="741"/>
      <c r="AK52" s="54"/>
    </row>
    <row r="53" spans="1:37" ht="16.5" customHeight="1">
      <c r="A53" s="739"/>
      <c r="B53" s="745"/>
      <c r="C53" s="1599" t="s">
        <v>438</v>
      </c>
      <c r="D53" s="1599"/>
      <c r="E53" s="1599"/>
      <c r="F53" s="1599"/>
      <c r="G53" s="1599"/>
      <c r="H53" s="1599"/>
      <c r="I53" s="1599"/>
      <c r="J53" s="1599"/>
      <c r="K53" s="1599"/>
      <c r="L53" s="1599"/>
      <c r="M53" s="1599"/>
      <c r="N53" s="1599"/>
      <c r="O53" s="1599"/>
      <c r="P53" s="1599"/>
      <c r="Q53" s="1599"/>
      <c r="R53" s="1599"/>
      <c r="S53" s="1599"/>
      <c r="T53" s="1599"/>
      <c r="U53" s="1599"/>
      <c r="V53" s="1599"/>
      <c r="W53" s="1599"/>
      <c r="X53" s="1599"/>
      <c r="Y53" s="1600"/>
      <c r="Z53" s="1601" t="s">
        <v>80</v>
      </c>
      <c r="AA53" s="1602"/>
      <c r="AB53" s="1602"/>
      <c r="AC53" s="1602"/>
      <c r="AD53" s="1602"/>
      <c r="AE53" s="1602"/>
      <c r="AF53" s="1602"/>
      <c r="AG53" s="1602"/>
      <c r="AH53" s="1603"/>
      <c r="AI53" s="739"/>
      <c r="AJ53" s="741"/>
      <c r="AK53" s="54"/>
    </row>
    <row r="54" spans="1:37" ht="16.5" customHeight="1">
      <c r="A54" s="739"/>
      <c r="B54" s="745"/>
      <c r="C54" s="746" t="s">
        <v>439</v>
      </c>
      <c r="D54" s="747"/>
      <c r="E54" s="747"/>
      <c r="F54" s="747"/>
      <c r="G54" s="747"/>
      <c r="H54" s="747"/>
      <c r="I54" s="747"/>
      <c r="J54" s="747"/>
      <c r="K54" s="747"/>
      <c r="L54" s="747"/>
      <c r="M54" s="747"/>
      <c r="N54" s="747"/>
      <c r="O54" s="747"/>
      <c r="P54" s="747"/>
      <c r="Q54" s="747"/>
      <c r="R54" s="747"/>
      <c r="S54" s="747"/>
      <c r="T54" s="747"/>
      <c r="U54" s="747"/>
      <c r="V54" s="747"/>
      <c r="W54" s="747"/>
      <c r="X54" s="747"/>
      <c r="Y54" s="748"/>
      <c r="Z54" s="1601" t="s">
        <v>81</v>
      </c>
      <c r="AA54" s="1602"/>
      <c r="AB54" s="1602"/>
      <c r="AC54" s="1602"/>
      <c r="AD54" s="1602"/>
      <c r="AE54" s="1602"/>
      <c r="AF54" s="1602"/>
      <c r="AG54" s="1602"/>
      <c r="AH54" s="1603"/>
      <c r="AI54" s="739"/>
      <c r="AJ54" s="741"/>
      <c r="AK54" s="54"/>
    </row>
    <row r="55" spans="1:37" ht="16.5" customHeight="1">
      <c r="A55" s="739"/>
      <c r="B55" s="745"/>
      <c r="C55" s="746" t="s">
        <v>477</v>
      </c>
      <c r="D55" s="747"/>
      <c r="E55" s="747"/>
      <c r="F55" s="747"/>
      <c r="G55" s="747"/>
      <c r="H55" s="747"/>
      <c r="I55" s="747"/>
      <c r="J55" s="747"/>
      <c r="K55" s="747"/>
      <c r="L55" s="747"/>
      <c r="M55" s="747"/>
      <c r="N55" s="747"/>
      <c r="O55" s="747"/>
      <c r="P55" s="747"/>
      <c r="Q55" s="747"/>
      <c r="R55" s="747"/>
      <c r="S55" s="747"/>
      <c r="T55" s="747"/>
      <c r="U55" s="747"/>
      <c r="V55" s="747"/>
      <c r="W55" s="747"/>
      <c r="X55" s="747"/>
      <c r="Y55" s="748"/>
      <c r="Z55" s="1601" t="s">
        <v>440</v>
      </c>
      <c r="AA55" s="1602"/>
      <c r="AB55" s="1602"/>
      <c r="AC55" s="1602"/>
      <c r="AD55" s="1602"/>
      <c r="AE55" s="1602"/>
      <c r="AF55" s="1602"/>
      <c r="AG55" s="1602"/>
      <c r="AH55" s="1603"/>
      <c r="AI55" s="739"/>
      <c r="AJ55" s="741"/>
      <c r="AK55" s="54"/>
    </row>
    <row r="56" spans="1:37" ht="25.5" customHeight="1">
      <c r="A56" s="739"/>
      <c r="B56" s="745"/>
      <c r="C56" s="1604" t="s">
        <v>176</v>
      </c>
      <c r="D56" s="1604"/>
      <c r="E56" s="1604"/>
      <c r="F56" s="1604"/>
      <c r="G56" s="1604"/>
      <c r="H56" s="1604"/>
      <c r="I56" s="1604"/>
      <c r="J56" s="1604"/>
      <c r="K56" s="1604"/>
      <c r="L56" s="1604"/>
      <c r="M56" s="1604"/>
      <c r="N56" s="1604"/>
      <c r="O56" s="1604"/>
      <c r="P56" s="1604"/>
      <c r="Q56" s="1604"/>
      <c r="R56" s="1604"/>
      <c r="S56" s="1604"/>
      <c r="T56" s="1604"/>
      <c r="U56" s="1604"/>
      <c r="V56" s="1604"/>
      <c r="W56" s="1604"/>
      <c r="X56" s="1604"/>
      <c r="Y56" s="1605"/>
      <c r="Z56" s="1606" t="s">
        <v>178</v>
      </c>
      <c r="AA56" s="1607"/>
      <c r="AB56" s="1607"/>
      <c r="AC56" s="1607"/>
      <c r="AD56" s="1607"/>
      <c r="AE56" s="1607"/>
      <c r="AF56" s="1607"/>
      <c r="AG56" s="1607"/>
      <c r="AH56" s="1608"/>
      <c r="AI56" s="739"/>
      <c r="AJ56" s="741"/>
      <c r="AK56" s="54"/>
    </row>
    <row r="57" spans="1:37" ht="25.5" customHeight="1">
      <c r="A57" s="739"/>
      <c r="B57" s="745"/>
      <c r="C57" s="1604" t="s">
        <v>177</v>
      </c>
      <c r="D57" s="1604"/>
      <c r="E57" s="1604"/>
      <c r="F57" s="1604"/>
      <c r="G57" s="1604"/>
      <c r="H57" s="1604"/>
      <c r="I57" s="1604"/>
      <c r="J57" s="1604"/>
      <c r="K57" s="1604"/>
      <c r="L57" s="1604"/>
      <c r="M57" s="1604"/>
      <c r="N57" s="1604"/>
      <c r="O57" s="1604"/>
      <c r="P57" s="1604"/>
      <c r="Q57" s="1604"/>
      <c r="R57" s="1604"/>
      <c r="S57" s="1604"/>
      <c r="T57" s="1604"/>
      <c r="U57" s="1604"/>
      <c r="V57" s="1604"/>
      <c r="W57" s="1604"/>
      <c r="X57" s="1604"/>
      <c r="Y57" s="1605"/>
      <c r="Z57" s="1629" t="s">
        <v>179</v>
      </c>
      <c r="AA57" s="1630"/>
      <c r="AB57" s="1630"/>
      <c r="AC57" s="1630"/>
      <c r="AD57" s="1630"/>
      <c r="AE57" s="1630"/>
      <c r="AF57" s="1630"/>
      <c r="AG57" s="1630"/>
      <c r="AH57" s="1631"/>
      <c r="AI57" s="739"/>
      <c r="AJ57" s="741"/>
      <c r="AK57" s="143"/>
    </row>
    <row r="58" spans="1:37" ht="16.5" customHeight="1" thickBot="1">
      <c r="A58" s="739"/>
      <c r="B58" s="749"/>
      <c r="C58" s="750" t="s">
        <v>145</v>
      </c>
      <c r="D58" s="751"/>
      <c r="E58" s="751"/>
      <c r="F58" s="751"/>
      <c r="G58" s="751"/>
      <c r="H58" s="751"/>
      <c r="I58" s="751"/>
      <c r="J58" s="751"/>
      <c r="K58" s="751"/>
      <c r="L58" s="751"/>
      <c r="M58" s="751"/>
      <c r="N58" s="751"/>
      <c r="O58" s="751"/>
      <c r="P58" s="751"/>
      <c r="Q58" s="751"/>
      <c r="R58" s="751"/>
      <c r="S58" s="751"/>
      <c r="T58" s="751"/>
      <c r="U58" s="751"/>
      <c r="V58" s="751"/>
      <c r="W58" s="751"/>
      <c r="X58" s="751"/>
      <c r="Y58" s="752"/>
      <c r="Z58" s="1632" t="s">
        <v>79</v>
      </c>
      <c r="AA58" s="1633"/>
      <c r="AB58" s="1633"/>
      <c r="AC58" s="1633"/>
      <c r="AD58" s="1633"/>
      <c r="AE58" s="1633"/>
      <c r="AF58" s="1633"/>
      <c r="AG58" s="1633"/>
      <c r="AH58" s="1634"/>
      <c r="AI58" s="739"/>
      <c r="AJ58" s="741"/>
      <c r="AK58" s="143"/>
    </row>
    <row r="59" spans="1:37" ht="4.5" customHeight="1">
      <c r="A59" s="739"/>
      <c r="B59" s="739"/>
      <c r="C59" s="740"/>
      <c r="D59" s="739"/>
      <c r="E59" s="739"/>
      <c r="F59" s="739"/>
      <c r="G59" s="739"/>
      <c r="H59" s="739"/>
      <c r="I59" s="739"/>
      <c r="J59" s="739"/>
      <c r="K59" s="739"/>
      <c r="L59" s="739"/>
      <c r="M59" s="739"/>
      <c r="N59" s="739"/>
      <c r="O59" s="739"/>
      <c r="P59" s="739"/>
      <c r="Q59" s="739"/>
      <c r="R59" s="739"/>
      <c r="S59" s="739"/>
      <c r="T59" s="739"/>
      <c r="U59" s="739"/>
      <c r="V59" s="739"/>
      <c r="W59" s="739"/>
      <c r="X59" s="739"/>
      <c r="Y59" s="739"/>
      <c r="Z59" s="740"/>
      <c r="AA59" s="740"/>
      <c r="AB59" s="740"/>
      <c r="AC59" s="740"/>
      <c r="AD59" s="740"/>
      <c r="AE59" s="740"/>
      <c r="AF59" s="740"/>
      <c r="AG59" s="740"/>
      <c r="AH59" s="740"/>
      <c r="AI59" s="739"/>
      <c r="AJ59" s="741"/>
    </row>
    <row r="60" spans="1:37" ht="12" customHeight="1">
      <c r="A60" s="739"/>
      <c r="B60" s="753" t="s">
        <v>183</v>
      </c>
      <c r="C60" s="754" t="s">
        <v>182</v>
      </c>
      <c r="D60" s="739"/>
      <c r="E60" s="739"/>
      <c r="F60" s="739"/>
      <c r="G60" s="739"/>
      <c r="H60" s="739"/>
      <c r="I60" s="739"/>
      <c r="J60" s="739"/>
      <c r="K60" s="739"/>
      <c r="L60" s="739"/>
      <c r="M60" s="739"/>
      <c r="N60" s="739"/>
      <c r="O60" s="739"/>
      <c r="P60" s="739"/>
      <c r="Q60" s="739"/>
      <c r="R60" s="739"/>
      <c r="S60" s="739"/>
      <c r="T60" s="739"/>
      <c r="U60" s="739"/>
      <c r="V60" s="739"/>
      <c r="W60" s="739"/>
      <c r="X60" s="739"/>
      <c r="Y60" s="739"/>
      <c r="Z60" s="740"/>
      <c r="AA60" s="740"/>
      <c r="AB60" s="740"/>
      <c r="AC60" s="740"/>
      <c r="AD60" s="740"/>
      <c r="AE60" s="740"/>
      <c r="AF60" s="740"/>
      <c r="AG60" s="740"/>
      <c r="AH60" s="740"/>
      <c r="AI60" s="739"/>
      <c r="AJ60" s="741"/>
    </row>
    <row r="61" spans="1:37" ht="12" customHeight="1">
      <c r="A61" s="739"/>
      <c r="B61" s="755" t="s">
        <v>140</v>
      </c>
      <c r="C61" s="1635" t="s">
        <v>441</v>
      </c>
      <c r="D61" s="1635"/>
      <c r="E61" s="1635"/>
      <c r="F61" s="1635"/>
      <c r="G61" s="1635"/>
      <c r="H61" s="1635"/>
      <c r="I61" s="1635"/>
      <c r="J61" s="1635"/>
      <c r="K61" s="1635"/>
      <c r="L61" s="1635"/>
      <c r="M61" s="1635"/>
      <c r="N61" s="1635"/>
      <c r="O61" s="1635"/>
      <c r="P61" s="1635"/>
      <c r="Q61" s="1635"/>
      <c r="R61" s="1635"/>
      <c r="S61" s="1635"/>
      <c r="T61" s="1635"/>
      <c r="U61" s="1635"/>
      <c r="V61" s="1635"/>
      <c r="W61" s="1635"/>
      <c r="X61" s="1635"/>
      <c r="Y61" s="1635"/>
      <c r="Z61" s="1635"/>
      <c r="AA61" s="1635"/>
      <c r="AB61" s="1635"/>
      <c r="AC61" s="1635"/>
      <c r="AD61" s="1635"/>
      <c r="AE61" s="1635"/>
      <c r="AF61" s="1635"/>
      <c r="AG61" s="1635"/>
      <c r="AH61" s="1635"/>
      <c r="AI61" s="1635"/>
      <c r="AJ61" s="1635"/>
    </row>
    <row r="62" spans="1:37" ht="3.75" customHeight="1" thickBot="1">
      <c r="A62" s="751"/>
      <c r="B62" s="751"/>
      <c r="C62" s="756"/>
      <c r="D62" s="756"/>
      <c r="E62" s="756"/>
      <c r="F62" s="756"/>
      <c r="G62" s="756"/>
      <c r="H62" s="756"/>
      <c r="I62" s="756"/>
      <c r="J62" s="756"/>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56"/>
      <c r="AH62" s="756"/>
      <c r="AI62" s="756"/>
      <c r="AJ62" s="757"/>
    </row>
    <row r="63" spans="1:37" ht="1.5" customHeight="1">
      <c r="A63" s="758"/>
      <c r="B63" s="759"/>
      <c r="C63" s="759"/>
      <c r="D63" s="759"/>
      <c r="E63" s="759"/>
      <c r="F63" s="759"/>
      <c r="G63" s="759"/>
      <c r="H63" s="759"/>
      <c r="I63" s="759"/>
      <c r="J63" s="759"/>
      <c r="K63" s="759"/>
      <c r="L63" s="759"/>
      <c r="M63" s="759"/>
      <c r="N63" s="759"/>
      <c r="O63" s="759"/>
      <c r="P63" s="759"/>
      <c r="Q63" s="759"/>
      <c r="R63" s="759"/>
      <c r="S63" s="759"/>
      <c r="T63" s="759"/>
      <c r="U63" s="759"/>
      <c r="V63" s="759"/>
      <c r="W63" s="759"/>
      <c r="X63" s="759"/>
      <c r="Y63" s="759"/>
      <c r="Z63" s="759"/>
      <c r="AA63" s="759"/>
      <c r="AB63" s="759"/>
      <c r="AC63" s="759"/>
      <c r="AD63" s="759"/>
      <c r="AE63" s="759"/>
      <c r="AF63" s="759"/>
      <c r="AG63" s="759"/>
      <c r="AH63" s="759"/>
      <c r="AI63" s="759"/>
      <c r="AJ63" s="760"/>
    </row>
    <row r="64" spans="1:37" ht="30.75" customHeight="1">
      <c r="A64" s="761"/>
      <c r="B64" s="1636" t="s">
        <v>332</v>
      </c>
      <c r="C64" s="1636"/>
      <c r="D64" s="1636"/>
      <c r="E64" s="1636"/>
      <c r="F64" s="1636"/>
      <c r="G64" s="1636"/>
      <c r="H64" s="1636"/>
      <c r="I64" s="1636"/>
      <c r="J64" s="1636"/>
      <c r="K64" s="1636"/>
      <c r="L64" s="1636"/>
      <c r="M64" s="1636"/>
      <c r="N64" s="1636"/>
      <c r="O64" s="1636"/>
      <c r="P64" s="1636"/>
      <c r="Q64" s="1636"/>
      <c r="R64" s="1636"/>
      <c r="S64" s="1636"/>
      <c r="T64" s="1636"/>
      <c r="U64" s="1636"/>
      <c r="V64" s="1636"/>
      <c r="W64" s="1636"/>
      <c r="X64" s="1636"/>
      <c r="Y64" s="1636"/>
      <c r="Z64" s="1636"/>
      <c r="AA64" s="1636"/>
      <c r="AB64" s="1636"/>
      <c r="AC64" s="1636"/>
      <c r="AD64" s="1636"/>
      <c r="AE64" s="1636"/>
      <c r="AF64" s="1636"/>
      <c r="AG64" s="1636"/>
      <c r="AH64" s="1636"/>
      <c r="AI64" s="1636"/>
      <c r="AJ64" s="762"/>
    </row>
    <row r="65" spans="1:36" ht="4.5" customHeight="1">
      <c r="A65" s="761"/>
      <c r="B65" s="740"/>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62"/>
    </row>
    <row r="66" spans="1:36" s="146" customFormat="1" ht="13.5" customHeight="1">
      <c r="A66" s="763"/>
      <c r="B66" s="764" t="s">
        <v>34</v>
      </c>
      <c r="C66" s="764"/>
      <c r="D66" s="1637">
        <v>4</v>
      </c>
      <c r="E66" s="1638"/>
      <c r="F66" s="764" t="s">
        <v>5</v>
      </c>
      <c r="G66" s="1639"/>
      <c r="H66" s="1640"/>
      <c r="I66" s="764" t="s">
        <v>4</v>
      </c>
      <c r="J66" s="1639"/>
      <c r="K66" s="1640"/>
      <c r="L66" s="764" t="s">
        <v>3</v>
      </c>
      <c r="M66" s="765"/>
      <c r="N66" s="1641" t="s">
        <v>6</v>
      </c>
      <c r="O66" s="1641"/>
      <c r="P66" s="1641"/>
      <c r="Q66" s="1642" t="str">
        <f>IF(G9="","",G9)</f>
        <v>○○ケアサービス</v>
      </c>
      <c r="R66" s="1642"/>
      <c r="S66" s="1642"/>
      <c r="T66" s="1642"/>
      <c r="U66" s="1642"/>
      <c r="V66" s="1642"/>
      <c r="W66" s="1642"/>
      <c r="X66" s="1642"/>
      <c r="Y66" s="1642"/>
      <c r="Z66" s="1642"/>
      <c r="AA66" s="1642"/>
      <c r="AB66" s="1642"/>
      <c r="AC66" s="1642"/>
      <c r="AD66" s="1642"/>
      <c r="AE66" s="1642"/>
      <c r="AF66" s="1642"/>
      <c r="AG66" s="1642"/>
      <c r="AH66" s="1642"/>
      <c r="AI66" s="1642"/>
      <c r="AJ66" s="1643"/>
    </row>
    <row r="67" spans="1:36" s="146" customFormat="1" ht="13.5" customHeight="1">
      <c r="A67" s="766"/>
      <c r="B67" s="767"/>
      <c r="C67" s="768"/>
      <c r="D67" s="768"/>
      <c r="E67" s="768"/>
      <c r="F67" s="768"/>
      <c r="G67" s="768"/>
      <c r="H67" s="768"/>
      <c r="I67" s="768"/>
      <c r="J67" s="768"/>
      <c r="K67" s="768"/>
      <c r="L67" s="768"/>
      <c r="M67" s="768"/>
      <c r="N67" s="1623" t="s">
        <v>111</v>
      </c>
      <c r="O67" s="1623"/>
      <c r="P67" s="1623"/>
      <c r="Q67" s="1624" t="s">
        <v>112</v>
      </c>
      <c r="R67" s="1624"/>
      <c r="S67" s="1625"/>
      <c r="T67" s="1625"/>
      <c r="U67" s="1625"/>
      <c r="V67" s="1625"/>
      <c r="W67" s="1625"/>
      <c r="X67" s="1626" t="s">
        <v>113</v>
      </c>
      <c r="Y67" s="1626"/>
      <c r="Z67" s="1625"/>
      <c r="AA67" s="1625"/>
      <c r="AB67" s="1625"/>
      <c r="AC67" s="1625"/>
      <c r="AD67" s="1625"/>
      <c r="AE67" s="1625"/>
      <c r="AF67" s="1625"/>
      <c r="AG67" s="1625"/>
      <c r="AH67" s="1625"/>
      <c r="AI67" s="1627"/>
      <c r="AJ67" s="1628"/>
    </row>
    <row r="68" spans="1:36" s="146" customFormat="1" ht="4.5" customHeight="1" thickBot="1">
      <c r="A68" s="769"/>
      <c r="B68" s="770"/>
      <c r="C68" s="771"/>
      <c r="D68" s="771"/>
      <c r="E68" s="771"/>
      <c r="F68" s="771"/>
      <c r="G68" s="771"/>
      <c r="H68" s="771"/>
      <c r="I68" s="771"/>
      <c r="J68" s="771"/>
      <c r="K68" s="771"/>
      <c r="L68" s="771"/>
      <c r="M68" s="771"/>
      <c r="N68" s="771"/>
      <c r="O68" s="771"/>
      <c r="P68" s="770"/>
      <c r="Q68" s="772"/>
      <c r="R68" s="773"/>
      <c r="S68" s="773"/>
      <c r="T68" s="773"/>
      <c r="U68" s="773"/>
      <c r="V68" s="773"/>
      <c r="W68" s="774"/>
      <c r="X68" s="774"/>
      <c r="Y68" s="774"/>
      <c r="Z68" s="774"/>
      <c r="AA68" s="774"/>
      <c r="AB68" s="774"/>
      <c r="AC68" s="774"/>
      <c r="AD68" s="774"/>
      <c r="AE68" s="774"/>
      <c r="AF68" s="774"/>
      <c r="AG68" s="774"/>
      <c r="AH68" s="774"/>
      <c r="AI68" s="775"/>
      <c r="AJ68" s="776"/>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8"/>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P14" sqref="P14"/>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84" t="s">
        <v>456</v>
      </c>
      <c r="B1" s="784"/>
      <c r="H1" s="785"/>
      <c r="N1" s="785" t="s">
        <v>447</v>
      </c>
      <c r="R1" s="1669" t="s">
        <v>489</v>
      </c>
      <c r="S1" s="1669"/>
      <c r="T1" s="1669"/>
      <c r="U1" s="1669"/>
      <c r="V1" s="1669"/>
      <c r="W1" s="1669"/>
      <c r="X1" s="1669"/>
      <c r="Y1" s="1669"/>
      <c r="Z1" s="1669"/>
      <c r="AA1" s="1669"/>
      <c r="AB1" s="1669"/>
      <c r="AC1" s="1669"/>
      <c r="AD1" s="1669"/>
      <c r="AE1" s="1669"/>
      <c r="AF1" s="1669"/>
      <c r="AG1" s="1669"/>
      <c r="AH1" s="1669"/>
      <c r="AI1" s="1669"/>
      <c r="AJ1" s="1669"/>
      <c r="AK1" s="1669"/>
      <c r="AL1" s="1669"/>
    </row>
    <row r="2" spans="1:38" ht="21" customHeight="1" thickBot="1">
      <c r="C2" s="785"/>
      <c r="D2" s="785"/>
      <c r="E2" s="785"/>
      <c r="F2" s="785"/>
      <c r="G2" s="785"/>
      <c r="H2" s="785"/>
      <c r="I2" s="785"/>
      <c r="J2" s="785"/>
      <c r="K2" s="785"/>
      <c r="L2" s="785"/>
      <c r="M2" s="785"/>
      <c r="N2" s="785"/>
      <c r="O2" s="785"/>
      <c r="P2" s="785"/>
      <c r="Q2" s="847" t="s">
        <v>462</v>
      </c>
      <c r="R2" s="1669"/>
      <c r="S2" s="1669"/>
      <c r="T2" s="1669"/>
      <c r="U2" s="1669"/>
      <c r="V2" s="1669"/>
      <c r="W2" s="1669"/>
      <c r="X2" s="1669"/>
      <c r="Y2" s="1669"/>
      <c r="Z2" s="1669"/>
      <c r="AA2" s="1669"/>
      <c r="AB2" s="1669"/>
      <c r="AC2" s="1669"/>
      <c r="AD2" s="1669"/>
      <c r="AE2" s="1669"/>
      <c r="AF2" s="1669"/>
      <c r="AG2" s="1669"/>
      <c r="AH2" s="1669"/>
      <c r="AI2" s="1669"/>
      <c r="AJ2" s="1669"/>
      <c r="AK2" s="1669"/>
      <c r="AL2" s="1669"/>
    </row>
    <row r="3" spans="1:38" ht="27" customHeight="1" thickBot="1">
      <c r="A3" s="1644" t="s">
        <v>6</v>
      </c>
      <c r="B3" s="1644"/>
      <c r="C3" s="1644"/>
      <c r="D3" s="1645"/>
      <c r="E3" s="1646" t="str">
        <f>IF(①基本情報入力シート!M11="","",①基本情報入力シート!M11)</f>
        <v>○○ケアサービス</v>
      </c>
      <c r="F3" s="1647"/>
      <c r="G3" s="1647"/>
      <c r="H3" s="1647"/>
      <c r="I3" s="1647"/>
      <c r="J3" s="1647"/>
      <c r="K3" s="1647"/>
      <c r="L3" s="1647"/>
      <c r="M3" s="1647"/>
      <c r="N3" s="1647"/>
      <c r="O3" s="1647"/>
      <c r="P3" s="1648"/>
      <c r="Q3" s="559"/>
      <c r="R3" s="1669"/>
      <c r="S3" s="1669"/>
      <c r="T3" s="1669"/>
      <c r="U3" s="1669"/>
      <c r="V3" s="1669"/>
      <c r="W3" s="1669"/>
      <c r="X3" s="1669"/>
      <c r="Y3" s="1669"/>
      <c r="Z3" s="1669"/>
      <c r="AA3" s="1669"/>
      <c r="AB3" s="1669"/>
      <c r="AC3" s="1669"/>
      <c r="AD3" s="1669"/>
      <c r="AE3" s="1669"/>
      <c r="AF3" s="1669"/>
      <c r="AG3" s="1669"/>
      <c r="AH3" s="1669"/>
      <c r="AI3" s="1669"/>
      <c r="AJ3" s="1669"/>
      <c r="AK3" s="1669"/>
      <c r="AL3" s="1669"/>
    </row>
    <row r="4" spans="1:38" ht="21" customHeight="1" thickBot="1">
      <c r="A4" s="786"/>
      <c r="B4" s="786"/>
      <c r="C4" s="786"/>
      <c r="D4" s="786"/>
      <c r="E4" s="787"/>
      <c r="F4" s="787"/>
      <c r="G4" s="787"/>
      <c r="H4" s="787"/>
      <c r="I4" s="787"/>
      <c r="J4" s="787"/>
      <c r="K4" s="787"/>
      <c r="L4" s="787"/>
      <c r="M4" s="787"/>
      <c r="N4" s="787"/>
      <c r="O4" s="787"/>
      <c r="P4" s="787"/>
      <c r="Q4" s="562"/>
      <c r="R4" s="1669"/>
      <c r="S4" s="1669"/>
      <c r="T4" s="1669"/>
      <c r="U4" s="1669"/>
      <c r="V4" s="1669"/>
      <c r="W4" s="1669"/>
      <c r="X4" s="1669"/>
      <c r="Y4" s="1669"/>
      <c r="Z4" s="1669"/>
      <c r="AA4" s="1669"/>
      <c r="AB4" s="1669"/>
      <c r="AC4" s="1669"/>
      <c r="AD4" s="1669"/>
      <c r="AE4" s="1669"/>
      <c r="AF4" s="1669"/>
      <c r="AG4" s="1669"/>
      <c r="AH4" s="1669"/>
      <c r="AI4" s="1669"/>
      <c r="AJ4" s="1669"/>
      <c r="AK4" s="1669"/>
      <c r="AL4" s="1669"/>
    </row>
    <row r="5" spans="1:38" ht="27.75" customHeight="1" thickBot="1">
      <c r="A5" s="1101" t="s">
        <v>471</v>
      </c>
      <c r="B5" s="1102"/>
      <c r="C5" s="1102"/>
      <c r="D5" s="1102"/>
      <c r="E5" s="1102"/>
      <c r="F5" s="1102"/>
      <c r="G5" s="1102"/>
      <c r="H5" s="1102"/>
      <c r="I5" s="1102"/>
      <c r="J5" s="1102"/>
      <c r="K5" s="1102"/>
      <c r="L5" s="1102"/>
      <c r="M5" s="1102"/>
      <c r="N5" s="1102"/>
      <c r="O5" s="1102"/>
      <c r="P5" s="788" t="str">
        <f>IF(SUM(AH12:AH111)=0,"",SUM(AH12:AH111))</f>
        <v/>
      </c>
      <c r="Q5" s="562"/>
      <c r="R5" s="1669"/>
      <c r="S5" s="1669"/>
      <c r="T5" s="1669"/>
      <c r="U5" s="1669"/>
      <c r="V5" s="1669"/>
      <c r="W5" s="1669"/>
      <c r="X5" s="1669"/>
      <c r="Y5" s="1669"/>
      <c r="Z5" s="1669"/>
      <c r="AA5" s="1669"/>
      <c r="AB5" s="1669"/>
      <c r="AC5" s="1669"/>
      <c r="AD5" s="1669"/>
      <c r="AE5" s="1669"/>
      <c r="AF5" s="1669"/>
      <c r="AG5" s="1669"/>
      <c r="AH5" s="1669"/>
      <c r="AI5" s="1669"/>
      <c r="AJ5" s="1669"/>
      <c r="AK5" s="1669"/>
      <c r="AL5" s="1669"/>
    </row>
    <row r="6" spans="1:38" ht="21" customHeight="1">
      <c r="S6" s="789"/>
      <c r="T6" s="789"/>
      <c r="AH6" s="790"/>
    </row>
    <row r="7" spans="1:38" ht="18" customHeight="1">
      <c r="A7" s="1649"/>
      <c r="B7" s="1649" t="s">
        <v>476</v>
      </c>
      <c r="C7" s="1651" t="s">
        <v>7</v>
      </c>
      <c r="D7" s="1652"/>
      <c r="E7" s="1652"/>
      <c r="F7" s="1652"/>
      <c r="G7" s="1652"/>
      <c r="H7" s="1652"/>
      <c r="I7" s="1652"/>
      <c r="J7" s="1652"/>
      <c r="K7" s="1652"/>
      <c r="L7" s="1653"/>
      <c r="M7" s="1657" t="s">
        <v>125</v>
      </c>
      <c r="N7" s="791"/>
      <c r="O7" s="792"/>
      <c r="P7" s="1659" t="s">
        <v>148</v>
      </c>
      <c r="Q7" s="1665" t="s">
        <v>76</v>
      </c>
      <c r="R7" s="1657" t="s">
        <v>448</v>
      </c>
      <c r="S7" s="1667" t="s">
        <v>449</v>
      </c>
      <c r="T7" s="1670" t="s">
        <v>130</v>
      </c>
      <c r="U7" s="1672" t="s">
        <v>450</v>
      </c>
      <c r="V7" s="1674" t="s">
        <v>451</v>
      </c>
      <c r="W7" s="1675"/>
      <c r="X7" s="1675"/>
      <c r="Y7" s="1675"/>
      <c r="Z7" s="1675"/>
      <c r="AA7" s="1675"/>
      <c r="AB7" s="1675"/>
      <c r="AC7" s="1675"/>
      <c r="AD7" s="1675"/>
      <c r="AE7" s="1675"/>
      <c r="AF7" s="1675"/>
      <c r="AG7" s="1676"/>
      <c r="AH7" s="1679" t="s">
        <v>452</v>
      </c>
      <c r="AI7" s="1680"/>
      <c r="AJ7" s="1680"/>
      <c r="AK7" s="1680"/>
      <c r="AL7" s="1681"/>
    </row>
    <row r="8" spans="1:38" ht="21.75" customHeight="1">
      <c r="A8" s="1650"/>
      <c r="B8" s="1650"/>
      <c r="C8" s="1654"/>
      <c r="D8" s="1655"/>
      <c r="E8" s="1655"/>
      <c r="F8" s="1655"/>
      <c r="G8" s="1655"/>
      <c r="H8" s="1655"/>
      <c r="I8" s="1655"/>
      <c r="J8" s="1655"/>
      <c r="K8" s="1655"/>
      <c r="L8" s="1656"/>
      <c r="M8" s="1658"/>
      <c r="N8" s="1661" t="s">
        <v>216</v>
      </c>
      <c r="O8" s="1662"/>
      <c r="P8" s="1660"/>
      <c r="Q8" s="1666"/>
      <c r="R8" s="1658"/>
      <c r="S8" s="1668"/>
      <c r="T8" s="1671"/>
      <c r="U8" s="1673"/>
      <c r="V8" s="1661"/>
      <c r="W8" s="1677"/>
      <c r="X8" s="1677"/>
      <c r="Y8" s="1677"/>
      <c r="Z8" s="1677"/>
      <c r="AA8" s="1677"/>
      <c r="AB8" s="1677"/>
      <c r="AC8" s="1677"/>
      <c r="AD8" s="1677"/>
      <c r="AE8" s="1677"/>
      <c r="AF8" s="1677"/>
      <c r="AG8" s="1662"/>
      <c r="AH8" s="841" t="s">
        <v>461</v>
      </c>
      <c r="AI8" s="1678" t="s">
        <v>470</v>
      </c>
      <c r="AJ8" s="1678"/>
      <c r="AK8" s="1678"/>
      <c r="AL8" s="1678"/>
    </row>
    <row r="9" spans="1:38" ht="13.5" customHeight="1">
      <c r="A9" s="1650"/>
      <c r="B9" s="1650"/>
      <c r="C9" s="1654"/>
      <c r="D9" s="1655"/>
      <c r="E9" s="1655"/>
      <c r="F9" s="1655"/>
      <c r="G9" s="1655"/>
      <c r="H9" s="1655"/>
      <c r="I9" s="1655"/>
      <c r="J9" s="1655"/>
      <c r="K9" s="1655"/>
      <c r="L9" s="1656"/>
      <c r="M9" s="1658"/>
      <c r="N9" s="793"/>
      <c r="O9" s="794"/>
      <c r="P9" s="1660"/>
      <c r="Q9" s="1666"/>
      <c r="R9" s="1658"/>
      <c r="S9" s="1668"/>
      <c r="T9" s="1671"/>
      <c r="U9" s="1673"/>
      <c r="V9" s="1661"/>
      <c r="W9" s="1677"/>
      <c r="X9" s="1677"/>
      <c r="Y9" s="1677"/>
      <c r="Z9" s="1677"/>
      <c r="AA9" s="1677"/>
      <c r="AB9" s="1677"/>
      <c r="AC9" s="1677"/>
      <c r="AD9" s="1677"/>
      <c r="AE9" s="1677"/>
      <c r="AF9" s="1677"/>
      <c r="AG9" s="1662"/>
      <c r="AH9" s="1664" t="s">
        <v>460</v>
      </c>
      <c r="AI9" s="1663"/>
      <c r="AJ9" s="1664"/>
      <c r="AK9" s="842"/>
      <c r="AL9" s="843"/>
    </row>
    <row r="10" spans="1:38" ht="150" customHeight="1">
      <c r="A10" s="1650"/>
      <c r="B10" s="1650"/>
      <c r="C10" s="1654"/>
      <c r="D10" s="1655"/>
      <c r="E10" s="1655"/>
      <c r="F10" s="1655"/>
      <c r="G10" s="1655"/>
      <c r="H10" s="1655"/>
      <c r="I10" s="1655"/>
      <c r="J10" s="1655"/>
      <c r="K10" s="1655"/>
      <c r="L10" s="1656"/>
      <c r="M10" s="1658"/>
      <c r="N10" s="795" t="s">
        <v>217</v>
      </c>
      <c r="O10" s="795" t="s">
        <v>218</v>
      </c>
      <c r="P10" s="1660"/>
      <c r="Q10" s="1666"/>
      <c r="R10" s="1658"/>
      <c r="S10" s="1668"/>
      <c r="T10" s="1671"/>
      <c r="U10" s="1673"/>
      <c r="V10" s="1661"/>
      <c r="W10" s="1677"/>
      <c r="X10" s="1677"/>
      <c r="Y10" s="1677"/>
      <c r="Z10" s="1677"/>
      <c r="AA10" s="1677"/>
      <c r="AB10" s="1677"/>
      <c r="AC10" s="1677"/>
      <c r="AD10" s="1677"/>
      <c r="AE10" s="1677"/>
      <c r="AF10" s="1677"/>
      <c r="AG10" s="1662"/>
      <c r="AH10" s="1664"/>
      <c r="AI10" s="844" t="s">
        <v>483</v>
      </c>
      <c r="AJ10" s="845" t="s">
        <v>487</v>
      </c>
      <c r="AK10" s="842" t="s">
        <v>484</v>
      </c>
      <c r="AL10" s="845" t="s">
        <v>488</v>
      </c>
    </row>
    <row r="11" spans="1:38" ht="14.25">
      <c r="A11" s="796"/>
      <c r="B11" s="799"/>
      <c r="C11" s="797"/>
      <c r="D11" s="798"/>
      <c r="E11" s="798"/>
      <c r="F11" s="798"/>
      <c r="G11" s="798"/>
      <c r="H11" s="798"/>
      <c r="I11" s="798"/>
      <c r="J11" s="798"/>
      <c r="K11" s="798"/>
      <c r="L11" s="794"/>
      <c r="M11" s="799"/>
      <c r="N11" s="799"/>
      <c r="O11" s="799"/>
      <c r="P11" s="800"/>
      <c r="Q11" s="801"/>
      <c r="R11" s="801"/>
      <c r="S11" s="802"/>
      <c r="T11" s="803"/>
      <c r="U11" s="804"/>
      <c r="V11" s="805"/>
      <c r="W11" s="806"/>
      <c r="X11" s="806"/>
      <c r="Y11" s="806"/>
      <c r="Z11" s="806"/>
      <c r="AA11" s="806"/>
      <c r="AB11" s="806"/>
      <c r="AC11" s="806"/>
      <c r="AD11" s="806"/>
      <c r="AE11" s="806"/>
      <c r="AF11" s="806"/>
      <c r="AG11" s="806"/>
      <c r="AH11" s="802"/>
      <c r="AI11" s="807"/>
      <c r="AJ11" s="807"/>
      <c r="AK11" s="808"/>
      <c r="AL11" s="808"/>
    </row>
    <row r="12" spans="1:38" ht="36.75" customHeight="1">
      <c r="A12" s="809">
        <v>1</v>
      </c>
      <c r="B12" s="814"/>
      <c r="C12" s="810">
        <f>IF(①基本情報入力シート!C28="","",①基本情報入力シート!C28)</f>
        <v>1</v>
      </c>
      <c r="D12" s="811">
        <f>IF(①基本情報入力シート!D28="","",①基本情報入力シート!D28)</f>
        <v>3</v>
      </c>
      <c r="E12" s="811">
        <f>IF(①基本情報入力シート!E28="","",①基本情報入力シート!E28)</f>
        <v>3</v>
      </c>
      <c r="F12" s="811">
        <f>IF(①基本情報入力シート!F28="","",①基本情報入力シート!F28)</f>
        <v>4</v>
      </c>
      <c r="G12" s="811">
        <f>IF(①基本情報入力シート!G28="","",①基本情報入力シート!G28)</f>
        <v>5</v>
      </c>
      <c r="H12" s="811">
        <f>IF(①基本情報入力シート!H28="","",①基本情報入力シート!H28)</f>
        <v>6</v>
      </c>
      <c r="I12" s="811">
        <f>IF(①基本情報入力シート!I28="","",①基本情報入力シート!I28)</f>
        <v>7</v>
      </c>
      <c r="J12" s="811">
        <f>IF(①基本情報入力シート!J28="","",①基本情報入力シート!J28)</f>
        <v>8</v>
      </c>
      <c r="K12" s="811">
        <f>IF(①基本情報入力シート!K28="","",①基本情報入力シート!K28)</f>
        <v>9</v>
      </c>
      <c r="L12" s="846">
        <f>IF(①基本情報入力シート!L28="","",①基本情報入力シート!L28)</f>
        <v>1</v>
      </c>
      <c r="M12" s="812" t="str">
        <f>IF(①基本情報入力シート!M28="","",①基本情報入力シート!M28)</f>
        <v>東京都</v>
      </c>
      <c r="N12" s="812" t="str">
        <f>IF(①基本情報入力シート!R28="","",①基本情報入力シート!R28)</f>
        <v>東京都</v>
      </c>
      <c r="O12" s="812" t="str">
        <f>IF(①基本情報入力シート!W28="","",①基本情報入力シート!W28)</f>
        <v>千代田区</v>
      </c>
      <c r="P12" s="809" t="str">
        <f>IF(①基本情報入力シート!X28="","",①基本情報入力シート!X28)</f>
        <v>介護保険事業所名称０１</v>
      </c>
      <c r="Q12" s="813" t="str">
        <f>IF(①基本情報入力シート!Y28="","",①基本情報入力シート!Y28)</f>
        <v>訪問介護</v>
      </c>
      <c r="R12" s="814"/>
      <c r="S12" s="815" t="str">
        <f>IF(B12="×","",IF(①基本情報入力シート!AB28="","",①基本情報入力シート!AB28))</f>
        <v/>
      </c>
      <c r="T12" s="816">
        <f>IF(B12="×","",IF(①基本情報入力シート!AA28="","",①基本情報入力シート!AA28))</f>
        <v>11.4</v>
      </c>
      <c r="U12" s="817">
        <f>IF(B12="×","",IF(Q12="","",VLOOKUP(Q12,【参考】数式用2!$A$3:$C$36,3,FALSE)))</f>
        <v>2.1000000000000001E-2</v>
      </c>
      <c r="V12" s="818" t="s">
        <v>34</v>
      </c>
      <c r="W12" s="819">
        <v>4</v>
      </c>
      <c r="X12" s="820" t="s">
        <v>12</v>
      </c>
      <c r="Y12" s="821"/>
      <c r="Z12" s="822" t="s">
        <v>102</v>
      </c>
      <c r="AA12" s="823">
        <v>4</v>
      </c>
      <c r="AB12" s="824" t="s">
        <v>12</v>
      </c>
      <c r="AC12" s="825"/>
      <c r="AD12" s="824" t="s">
        <v>17</v>
      </c>
      <c r="AE12" s="826" t="s">
        <v>49</v>
      </c>
      <c r="AF12" s="827" t="str">
        <f>IF(AC12="","",AC12-Y12+1)</f>
        <v/>
      </c>
      <c r="AG12" s="828" t="s">
        <v>69</v>
      </c>
      <c r="AH12" s="829" t="str">
        <f t="shared" ref="AH12:AH75" si="0">IFERROR(ROUNDDOWN(ROUND(S12*T12,0)*U12,0)*AF12,"")</f>
        <v/>
      </c>
      <c r="AI12" s="830"/>
      <c r="AJ12" s="830"/>
      <c r="AK12" s="831"/>
      <c r="AL12" s="830"/>
    </row>
    <row r="13" spans="1:38" ht="36.75" customHeight="1">
      <c r="A13" s="809">
        <f>A12+1</f>
        <v>2</v>
      </c>
      <c r="B13" s="814"/>
      <c r="C13" s="810">
        <f>IF(①基本情報入力シート!C29="","",①基本情報入力シート!C29)</f>
        <v>1</v>
      </c>
      <c r="D13" s="811">
        <f>IF(①基本情報入力シート!D29="","",①基本情報入力シート!D29)</f>
        <v>3</v>
      </c>
      <c r="E13" s="811">
        <f>IF(①基本情報入力シート!E29="","",①基本情報入力シート!E29)</f>
        <v>3</v>
      </c>
      <c r="F13" s="811">
        <f>IF(①基本情報入力シート!F29="","",①基本情報入力シート!F29)</f>
        <v>4</v>
      </c>
      <c r="G13" s="811">
        <f>IF(①基本情報入力シート!G29="","",①基本情報入力シート!G29)</f>
        <v>5</v>
      </c>
      <c r="H13" s="811">
        <f>IF(①基本情報入力シート!H29="","",①基本情報入力シート!H29)</f>
        <v>6</v>
      </c>
      <c r="I13" s="811">
        <f>IF(①基本情報入力シート!I29="","",①基本情報入力シート!I29)</f>
        <v>7</v>
      </c>
      <c r="J13" s="811">
        <f>IF(①基本情報入力シート!J29="","",①基本情報入力シート!J29)</f>
        <v>8</v>
      </c>
      <c r="K13" s="811">
        <f>IF(①基本情報入力シート!K29="","",①基本情報入力シート!K29)</f>
        <v>9</v>
      </c>
      <c r="L13" s="846">
        <f>IF(①基本情報入力シート!L29="","",①基本情報入力シート!L29)</f>
        <v>2</v>
      </c>
      <c r="M13" s="812" t="str">
        <f>IF(①基本情報入力シート!M29="","",①基本情報入力シート!M29)</f>
        <v>東京都</v>
      </c>
      <c r="N13" s="812" t="str">
        <f>IF(①基本情報入力シート!R29="","",①基本情報入力シート!R29)</f>
        <v>東京都</v>
      </c>
      <c r="O13" s="812" t="str">
        <f>IF(①基本情報入力シート!W29="","",①基本情報入力シート!W29)</f>
        <v>豊島区</v>
      </c>
      <c r="P13" s="809" t="str">
        <f>IF(①基本情報入力シート!X29="","",①基本情報入力シート!X29)</f>
        <v>介護保険事業所名称０２</v>
      </c>
      <c r="Q13" s="813" t="str">
        <f>IF(①基本情報入力シート!Y29="","",①基本情報入力シート!Y29)</f>
        <v>通所介護</v>
      </c>
      <c r="R13" s="814"/>
      <c r="S13" s="815" t="str">
        <f>IF(B13="×","",IF(①基本情報入力シート!AB29="","",①基本情報入力シート!AB29))</f>
        <v/>
      </c>
      <c r="T13" s="816">
        <f>IF(B13="×","",IF(①基本情報入力シート!AA29="","",①基本情報入力シート!AA29))</f>
        <v>10.9</v>
      </c>
      <c r="U13" s="817">
        <f>IF(B13="×","",IF(Q13="","",VLOOKUP(Q13,【参考】数式用2!$A$3:$C$36,3,FALSE)))</f>
        <v>0.01</v>
      </c>
      <c r="V13" s="818" t="s">
        <v>34</v>
      </c>
      <c r="W13" s="819">
        <v>4</v>
      </c>
      <c r="X13" s="820" t="s">
        <v>12</v>
      </c>
      <c r="Y13" s="821"/>
      <c r="Z13" s="822" t="s">
        <v>102</v>
      </c>
      <c r="AA13" s="823">
        <v>4</v>
      </c>
      <c r="AB13" s="824" t="s">
        <v>12</v>
      </c>
      <c r="AC13" s="825"/>
      <c r="AD13" s="824" t="s">
        <v>17</v>
      </c>
      <c r="AE13" s="826" t="s">
        <v>49</v>
      </c>
      <c r="AF13" s="827" t="str">
        <f>IF(AC13="","",AC13-Y13+1)</f>
        <v/>
      </c>
      <c r="AG13" s="828" t="s">
        <v>69</v>
      </c>
      <c r="AH13" s="829" t="str">
        <f t="shared" si="0"/>
        <v/>
      </c>
      <c r="AI13" s="830"/>
      <c r="AJ13" s="830"/>
      <c r="AK13" s="830"/>
      <c r="AL13" s="830"/>
    </row>
    <row r="14" spans="1:38" ht="36.75" customHeight="1">
      <c r="A14" s="809">
        <f t="shared" ref="A14:A77" si="1">A13+1</f>
        <v>3</v>
      </c>
      <c r="B14" s="814"/>
      <c r="C14" s="810">
        <f>IF(①基本情報入力シート!C30="","",①基本情報入力シート!C30)</f>
        <v>1</v>
      </c>
      <c r="D14" s="811">
        <f>IF(①基本情報入力シート!D30="","",①基本情報入力シート!D30)</f>
        <v>3</v>
      </c>
      <c r="E14" s="811">
        <f>IF(①基本情報入力シート!E30="","",①基本情報入力シート!E30)</f>
        <v>3</v>
      </c>
      <c r="F14" s="811">
        <f>IF(①基本情報入力シート!F30="","",①基本情報入力シート!F30)</f>
        <v>4</v>
      </c>
      <c r="G14" s="811">
        <f>IF(①基本情報入力シート!G30="","",①基本情報入力シート!G30)</f>
        <v>5</v>
      </c>
      <c r="H14" s="811">
        <f>IF(①基本情報入力シート!H30="","",①基本情報入力シート!H30)</f>
        <v>6</v>
      </c>
      <c r="I14" s="811">
        <f>IF(①基本情報入力シート!I30="","",①基本情報入力シート!I30)</f>
        <v>7</v>
      </c>
      <c r="J14" s="811">
        <f>IF(①基本情報入力シート!J30="","",①基本情報入力シート!J30)</f>
        <v>8</v>
      </c>
      <c r="K14" s="811">
        <f>IF(①基本情報入力シート!K30="","",①基本情報入力シート!K30)</f>
        <v>9</v>
      </c>
      <c r="L14" s="846">
        <f>IF(①基本情報入力シート!L30="","",①基本情報入力シート!L30)</f>
        <v>3</v>
      </c>
      <c r="M14" s="812" t="str">
        <f>IF(①基本情報入力シート!M30="","",①基本情報入力シート!M30)</f>
        <v>世田谷区</v>
      </c>
      <c r="N14" s="812" t="str">
        <f>IF(①基本情報入力シート!R30="","",①基本情報入力シート!R30)</f>
        <v>東京都</v>
      </c>
      <c r="O14" s="812" t="str">
        <f>IF(①基本情報入力シート!W30="","",①基本情報入力シート!W30)</f>
        <v>世田谷区</v>
      </c>
      <c r="P14" s="809" t="str">
        <f>IF(①基本情報入力シート!X30="","",①基本情報入力シート!X30)</f>
        <v>介護保険事業所名称０３</v>
      </c>
      <c r="Q14" s="813" t="str">
        <f>IF(①基本情報入力シート!Y30="","",①基本情報入力シート!Y30)</f>
        <v>定期巡回･随時対応型訪問介護看護</v>
      </c>
      <c r="R14" s="814"/>
      <c r="S14" s="815" t="str">
        <f>IF(B14="×","",IF(①基本情報入力シート!AB30="","",①基本情報入力シート!AB30))</f>
        <v/>
      </c>
      <c r="T14" s="816">
        <f>IF(B14="×","",IF(①基本情報入力シート!AA30="","",①基本情報入力シート!AA30))</f>
        <v>11.4</v>
      </c>
      <c r="U14" s="817">
        <f>IF(B14="×","",IF(Q14="","",VLOOKUP(Q14,【参考】数式用2!$A$3:$C$36,3,FALSE)))</f>
        <v>2.1000000000000001E-2</v>
      </c>
      <c r="V14" s="818" t="s">
        <v>34</v>
      </c>
      <c r="W14" s="819">
        <v>4</v>
      </c>
      <c r="X14" s="820" t="s">
        <v>12</v>
      </c>
      <c r="Y14" s="821"/>
      <c r="Z14" s="822" t="s">
        <v>102</v>
      </c>
      <c r="AA14" s="823">
        <v>4</v>
      </c>
      <c r="AB14" s="824" t="s">
        <v>12</v>
      </c>
      <c r="AC14" s="825"/>
      <c r="AD14" s="824" t="s">
        <v>17</v>
      </c>
      <c r="AE14" s="826" t="s">
        <v>49</v>
      </c>
      <c r="AF14" s="827" t="str">
        <f t="shared" ref="AF14:AF77" si="2">IF(AC14="","",AC14-Y14+1)</f>
        <v/>
      </c>
      <c r="AG14" s="828" t="s">
        <v>69</v>
      </c>
      <c r="AH14" s="829" t="str">
        <f t="shared" si="0"/>
        <v/>
      </c>
      <c r="AI14" s="830"/>
      <c r="AJ14" s="830"/>
      <c r="AK14" s="830"/>
      <c r="AL14" s="830"/>
    </row>
    <row r="15" spans="1:38" ht="36.75" customHeight="1">
      <c r="A15" s="809">
        <f t="shared" si="1"/>
        <v>4</v>
      </c>
      <c r="B15" s="814"/>
      <c r="C15" s="810">
        <f>IF(①基本情報入力シート!C31="","",①基本情報入力シート!C31)</f>
        <v>1</v>
      </c>
      <c r="D15" s="811">
        <f>IF(①基本情報入力シート!D31="","",①基本情報入力シート!D31)</f>
        <v>1</v>
      </c>
      <c r="E15" s="811">
        <f>IF(①基本情報入力シート!E31="","",①基本情報入力シート!E31)</f>
        <v>3</v>
      </c>
      <c r="F15" s="811">
        <f>IF(①基本情報入力シート!F31="","",①基本情報入力シート!F31)</f>
        <v>4</v>
      </c>
      <c r="G15" s="811">
        <f>IF(①基本情報入力シート!G31="","",①基本情報入力シート!G31)</f>
        <v>5</v>
      </c>
      <c r="H15" s="811">
        <f>IF(①基本情報入力シート!H31="","",①基本情報入力シート!H31)</f>
        <v>6</v>
      </c>
      <c r="I15" s="811">
        <f>IF(①基本情報入力シート!I31="","",①基本情報入力シート!I31)</f>
        <v>7</v>
      </c>
      <c r="J15" s="811">
        <f>IF(①基本情報入力シート!J31="","",①基本情報入力シート!J31)</f>
        <v>8</v>
      </c>
      <c r="K15" s="811">
        <f>IF(①基本情報入力シート!K31="","",①基本情報入力シート!K31)</f>
        <v>9</v>
      </c>
      <c r="L15" s="846">
        <f>IF(①基本情報入力シート!L31="","",①基本情報入力シート!L31)</f>
        <v>4</v>
      </c>
      <c r="M15" s="812" t="str">
        <f>IF(①基本情報入力シート!M31="","",①基本情報入力シート!M31)</f>
        <v>埼玉県</v>
      </c>
      <c r="N15" s="812" t="str">
        <f>IF(①基本情報入力シート!R31="","",①基本情報入力シート!R31)</f>
        <v>埼玉県</v>
      </c>
      <c r="O15" s="812" t="str">
        <f>IF(①基本情報入力シート!W31="","",①基本情報入力シート!W31)</f>
        <v>さいたま市</v>
      </c>
      <c r="P15" s="809" t="str">
        <f>IF(①基本情報入力シート!X31="","",①基本情報入力シート!X31)</f>
        <v>介護保険事業所名称０４</v>
      </c>
      <c r="Q15" s="813" t="str">
        <f>IF(①基本情報入力シート!Y31="","",①基本情報入力シート!Y31)</f>
        <v>介護老人福祉施設</v>
      </c>
      <c r="R15" s="814"/>
      <c r="S15" s="815" t="str">
        <f>IF(B15="×","",IF(①基本情報入力シート!AB31="","",①基本情報入力シート!AB31))</f>
        <v/>
      </c>
      <c r="T15" s="816">
        <f>IF(B15="×","",IF(①基本情報入力シート!AA31="","",①基本情報入力シート!AA31))</f>
        <v>10.68</v>
      </c>
      <c r="U15" s="817">
        <f>IF(B15="×","",IF(Q15="","",VLOOKUP(Q15,【参考】数式用2!$A$3:$C$36,3,FALSE)))</f>
        <v>1.4E-2</v>
      </c>
      <c r="V15" s="818" t="s">
        <v>34</v>
      </c>
      <c r="W15" s="819">
        <v>4</v>
      </c>
      <c r="X15" s="820" t="s">
        <v>12</v>
      </c>
      <c r="Y15" s="821"/>
      <c r="Z15" s="822" t="s">
        <v>102</v>
      </c>
      <c r="AA15" s="823">
        <v>4</v>
      </c>
      <c r="AB15" s="824" t="s">
        <v>12</v>
      </c>
      <c r="AC15" s="825"/>
      <c r="AD15" s="824" t="s">
        <v>17</v>
      </c>
      <c r="AE15" s="826" t="s">
        <v>49</v>
      </c>
      <c r="AF15" s="827" t="str">
        <f t="shared" si="2"/>
        <v/>
      </c>
      <c r="AG15" s="828" t="s">
        <v>69</v>
      </c>
      <c r="AH15" s="829" t="str">
        <f t="shared" si="0"/>
        <v/>
      </c>
      <c r="AI15" s="830"/>
      <c r="AJ15" s="830"/>
      <c r="AK15" s="830"/>
      <c r="AL15" s="830"/>
    </row>
    <row r="16" spans="1:38" ht="36.75" customHeight="1">
      <c r="A16" s="809">
        <f t="shared" si="1"/>
        <v>5</v>
      </c>
      <c r="B16" s="814"/>
      <c r="C16" s="810">
        <f>IF(①基本情報入力シート!C32="","",①基本情報入力シート!C32)</f>
        <v>1</v>
      </c>
      <c r="D16" s="811">
        <f>IF(①基本情報入力シート!D32="","",①基本情報入力シート!D32)</f>
        <v>4</v>
      </c>
      <c r="E16" s="811">
        <f>IF(①基本情報入力シート!E32="","",①基本情報入力シート!E32)</f>
        <v>3</v>
      </c>
      <c r="F16" s="811">
        <f>IF(①基本情報入力シート!F32="","",①基本情報入力シート!F32)</f>
        <v>4</v>
      </c>
      <c r="G16" s="811">
        <f>IF(①基本情報入力シート!G32="","",①基本情報入力シート!G32)</f>
        <v>5</v>
      </c>
      <c r="H16" s="811">
        <f>IF(①基本情報入力シート!H32="","",①基本情報入力シート!H32)</f>
        <v>6</v>
      </c>
      <c r="I16" s="811">
        <f>IF(①基本情報入力シート!I32="","",①基本情報入力シート!I32)</f>
        <v>7</v>
      </c>
      <c r="J16" s="811">
        <f>IF(①基本情報入力シート!J32="","",①基本情報入力シート!J32)</f>
        <v>8</v>
      </c>
      <c r="K16" s="811">
        <f>IF(①基本情報入力シート!K32="","",①基本情報入力シート!K32)</f>
        <v>9</v>
      </c>
      <c r="L16" s="846">
        <f>IF(①基本情報入力シート!L32="","",①基本情報入力シート!L32)</f>
        <v>5</v>
      </c>
      <c r="M16" s="812" t="str">
        <f>IF(①基本情報入力シート!M32="","",①基本情報入力シート!M32)</f>
        <v>横浜市</v>
      </c>
      <c r="N16" s="812" t="str">
        <f>IF(①基本情報入力シート!R32="","",①基本情報入力シート!R32)</f>
        <v>神奈川県</v>
      </c>
      <c r="O16" s="812" t="str">
        <f>IF(①基本情報入力シート!W32="","",①基本情報入力シート!W32)</f>
        <v>横浜市</v>
      </c>
      <c r="P16" s="809" t="str">
        <f>IF(①基本情報入力シート!X32="","",①基本情報入力シート!X32)</f>
        <v>介護保険事業所名称０５</v>
      </c>
      <c r="Q16" s="813" t="str">
        <f>IF(①基本情報入力シート!Y32="","",①基本情報入力シート!Y32)</f>
        <v>（介護予防）小規模多機能型居宅介護</v>
      </c>
      <c r="R16" s="814"/>
      <c r="S16" s="815" t="str">
        <f>IF(B16="×","",IF(①基本情報入力シート!AB32="","",①基本情報入力シート!AB32))</f>
        <v/>
      </c>
      <c r="T16" s="816">
        <f>IF(B16="×","",IF(①基本情報入力シート!AA32="","",①基本情報入力シート!AA32))</f>
        <v>10.88</v>
      </c>
      <c r="U16" s="817" t="e">
        <f>IF(B16="×","",IF(Q16="","",VLOOKUP(Q16,【参考】数式用2!$A$3:$C$36,3,FALSE)))</f>
        <v>#N/A</v>
      </c>
      <c r="V16" s="818" t="s">
        <v>34</v>
      </c>
      <c r="W16" s="819">
        <v>4</v>
      </c>
      <c r="X16" s="820" t="s">
        <v>12</v>
      </c>
      <c r="Y16" s="821"/>
      <c r="Z16" s="822" t="s">
        <v>102</v>
      </c>
      <c r="AA16" s="823">
        <v>4</v>
      </c>
      <c r="AB16" s="824" t="s">
        <v>12</v>
      </c>
      <c r="AC16" s="825"/>
      <c r="AD16" s="824" t="s">
        <v>17</v>
      </c>
      <c r="AE16" s="826" t="s">
        <v>49</v>
      </c>
      <c r="AF16" s="827" t="str">
        <f t="shared" si="2"/>
        <v/>
      </c>
      <c r="AG16" s="828" t="s">
        <v>69</v>
      </c>
      <c r="AH16" s="829" t="str">
        <f t="shared" si="0"/>
        <v/>
      </c>
      <c r="AI16" s="830"/>
      <c r="AJ16" s="830"/>
      <c r="AK16" s="830"/>
      <c r="AL16" s="830"/>
    </row>
    <row r="17" spans="1:38" ht="36.75" customHeight="1">
      <c r="A17" s="809">
        <f t="shared" si="1"/>
        <v>6</v>
      </c>
      <c r="B17" s="814"/>
      <c r="C17" s="810">
        <f>IF(①基本情報入力シート!C33="","",①基本情報入力シート!C33)</f>
        <v>1</v>
      </c>
      <c r="D17" s="811">
        <f>IF(①基本情報入力シート!D33="","",①基本情報入力シート!D33)</f>
        <v>2</v>
      </c>
      <c r="E17" s="811">
        <f>IF(①基本情報入力シート!E33="","",①基本情報入力シート!E33)</f>
        <v>3</v>
      </c>
      <c r="F17" s="811">
        <f>IF(①基本情報入力シート!F33="","",①基本情報入力シート!F33)</f>
        <v>4</v>
      </c>
      <c r="G17" s="811">
        <f>IF(①基本情報入力シート!G33="","",①基本情報入力シート!G33)</f>
        <v>5</v>
      </c>
      <c r="H17" s="811">
        <f>IF(①基本情報入力シート!H33="","",①基本情報入力シート!H33)</f>
        <v>6</v>
      </c>
      <c r="I17" s="811">
        <f>IF(①基本情報入力シート!I33="","",①基本情報入力シート!I33)</f>
        <v>7</v>
      </c>
      <c r="J17" s="811">
        <f>IF(①基本情報入力シート!J33="","",①基本情報入力シート!J33)</f>
        <v>8</v>
      </c>
      <c r="K17" s="811">
        <f>IF(①基本情報入力シート!K33="","",①基本情報入力シート!K33)</f>
        <v>9</v>
      </c>
      <c r="L17" s="846">
        <f>IF(①基本情報入力シート!L33="","",①基本情報入力シート!L33)</f>
        <v>6</v>
      </c>
      <c r="M17" s="812" t="str">
        <f>IF(①基本情報入力シート!M33="","",①基本情報入力シート!M33)</f>
        <v>千葉県</v>
      </c>
      <c r="N17" s="812" t="str">
        <f>IF(①基本情報入力シート!R33="","",①基本情報入力シート!R33)</f>
        <v>千葉県</v>
      </c>
      <c r="O17" s="812" t="str">
        <f>IF(①基本情報入力シート!W33="","",①基本情報入力シート!W33)</f>
        <v>千葉市</v>
      </c>
      <c r="P17" s="809" t="str">
        <f>IF(①基本情報入力シート!X33="","",①基本情報入力シート!X33)</f>
        <v>介護保険事業所名称０６</v>
      </c>
      <c r="Q17" s="813" t="str">
        <f>IF(①基本情報入力シート!Y33="","",①基本情報入力シート!Y33)</f>
        <v>介護老人保健施設</v>
      </c>
      <c r="R17" s="814"/>
      <c r="S17" s="815" t="str">
        <f>IF(B17="×","",IF(①基本情報入力シート!AB33="","",①基本情報入力シート!AB33))</f>
        <v/>
      </c>
      <c r="T17" s="816">
        <f>IF(B17="×","",IF(①基本情報入力シート!AA33="","",①基本情報入力シート!AA33))</f>
        <v>10.68</v>
      </c>
      <c r="U17" s="817">
        <f>IF(B17="×","",IF(Q17="","",VLOOKUP(Q17,【参考】数式用2!$A$3:$C$36,3,FALSE)))</f>
        <v>8.0000000000000002E-3</v>
      </c>
      <c r="V17" s="818" t="s">
        <v>199</v>
      </c>
      <c r="W17" s="819">
        <v>4</v>
      </c>
      <c r="X17" s="820" t="s">
        <v>200</v>
      </c>
      <c r="Y17" s="821"/>
      <c r="Z17" s="822" t="s">
        <v>201</v>
      </c>
      <c r="AA17" s="823">
        <v>4</v>
      </c>
      <c r="AB17" s="824" t="s">
        <v>200</v>
      </c>
      <c r="AC17" s="825"/>
      <c r="AD17" s="824" t="s">
        <v>202</v>
      </c>
      <c r="AE17" s="826" t="s">
        <v>203</v>
      </c>
      <c r="AF17" s="827" t="str">
        <f t="shared" si="2"/>
        <v/>
      </c>
      <c r="AG17" s="828" t="s">
        <v>204</v>
      </c>
      <c r="AH17" s="829" t="str">
        <f t="shared" si="0"/>
        <v/>
      </c>
      <c r="AI17" s="830"/>
      <c r="AJ17" s="830"/>
      <c r="AK17" s="830"/>
      <c r="AL17" s="830"/>
    </row>
    <row r="18" spans="1:38" ht="36.75" customHeight="1">
      <c r="A18" s="809">
        <f t="shared" si="1"/>
        <v>7</v>
      </c>
      <c r="B18" s="814"/>
      <c r="C18" s="810">
        <f>IF(①基本情報入力シート!C34="","",①基本情報入力シート!C34)</f>
        <v>1</v>
      </c>
      <c r="D18" s="811">
        <f>IF(①基本情報入力シート!D34="","",①基本情報入力シート!D34)</f>
        <v>2</v>
      </c>
      <c r="E18" s="811">
        <f>IF(①基本情報入力シート!E34="","",①基本情報入力シート!E34)</f>
        <v>3</v>
      </c>
      <c r="F18" s="811">
        <f>IF(①基本情報入力シート!F34="","",①基本情報入力シート!F34)</f>
        <v>4</v>
      </c>
      <c r="G18" s="811">
        <f>IF(①基本情報入力シート!G34="","",①基本情報入力シート!G34)</f>
        <v>5</v>
      </c>
      <c r="H18" s="811">
        <f>IF(①基本情報入力シート!H34="","",①基本情報入力シート!H34)</f>
        <v>6</v>
      </c>
      <c r="I18" s="811">
        <f>IF(①基本情報入力シート!I34="","",①基本情報入力シート!I34)</f>
        <v>7</v>
      </c>
      <c r="J18" s="811">
        <f>IF(①基本情報入力シート!J34="","",①基本情報入力シート!J34)</f>
        <v>8</v>
      </c>
      <c r="K18" s="811">
        <f>IF(①基本情報入力シート!K34="","",①基本情報入力シート!K34)</f>
        <v>9</v>
      </c>
      <c r="L18" s="846">
        <f>IF(①基本情報入力シート!L34="","",①基本情報入力シート!L34)</f>
        <v>6</v>
      </c>
      <c r="M18" s="812" t="str">
        <f>IF(①基本情報入力シート!M34="","",①基本情報入力シート!M34)</f>
        <v>千葉県</v>
      </c>
      <c r="N18" s="812" t="str">
        <f>IF(①基本情報入力シート!R34="","",①基本情報入力シート!R34)</f>
        <v>千葉県</v>
      </c>
      <c r="O18" s="812" t="str">
        <f>IF(①基本情報入力シート!W34="","",①基本情報入力シート!W34)</f>
        <v>千葉市</v>
      </c>
      <c r="P18" s="809" t="str">
        <f>IF(①基本情報入力シート!X34="","",①基本情報入力シート!X34)</f>
        <v>介護保険事業所名称０６</v>
      </c>
      <c r="Q18" s="813" t="str">
        <f>IF(①基本情報入力シート!Y34="","",①基本情報入力シート!Y34)</f>
        <v>（介護予防）短期入所療養介護（老健）</v>
      </c>
      <c r="R18" s="814"/>
      <c r="S18" s="815" t="str">
        <f>IF(B18="×","",IF(①基本情報入力シート!AB34="","",①基本情報入力シート!AB34))</f>
        <v/>
      </c>
      <c r="T18" s="816">
        <f>IF(B18="×","",IF(①基本情報入力シート!AA34="","",①基本情報入力シート!AA34))</f>
        <v>10.68</v>
      </c>
      <c r="U18" s="817" t="e">
        <f>IF(B18="×","",IF(Q18="","",VLOOKUP(Q18,【参考】数式用2!$A$3:$C$36,3,FALSE)))</f>
        <v>#N/A</v>
      </c>
      <c r="V18" s="818" t="s">
        <v>199</v>
      </c>
      <c r="W18" s="819">
        <v>4</v>
      </c>
      <c r="X18" s="820" t="s">
        <v>200</v>
      </c>
      <c r="Y18" s="821"/>
      <c r="Z18" s="822" t="s">
        <v>201</v>
      </c>
      <c r="AA18" s="823">
        <v>4</v>
      </c>
      <c r="AB18" s="824" t="s">
        <v>200</v>
      </c>
      <c r="AC18" s="825"/>
      <c r="AD18" s="824" t="s">
        <v>202</v>
      </c>
      <c r="AE18" s="826" t="s">
        <v>203</v>
      </c>
      <c r="AF18" s="827" t="str">
        <f t="shared" si="2"/>
        <v/>
      </c>
      <c r="AG18" s="828" t="s">
        <v>204</v>
      </c>
      <c r="AH18" s="829" t="str">
        <f t="shared" si="0"/>
        <v/>
      </c>
      <c r="AI18" s="830"/>
      <c r="AJ18" s="830"/>
      <c r="AK18" s="830"/>
      <c r="AL18" s="830"/>
    </row>
    <row r="19" spans="1:38" ht="36.75" customHeight="1">
      <c r="A19" s="809">
        <f t="shared" si="1"/>
        <v>8</v>
      </c>
      <c r="B19" s="814"/>
      <c r="C19" s="810" t="str">
        <f>IF(①基本情報入力シート!C35="","",①基本情報入力シート!C35)</f>
        <v/>
      </c>
      <c r="D19" s="811" t="str">
        <f>IF(①基本情報入力シート!D35="","",①基本情報入力シート!D35)</f>
        <v/>
      </c>
      <c r="E19" s="811" t="str">
        <f>IF(①基本情報入力シート!E35="","",①基本情報入力シート!E35)</f>
        <v/>
      </c>
      <c r="F19" s="811" t="str">
        <f>IF(①基本情報入力シート!F35="","",①基本情報入力シート!F35)</f>
        <v/>
      </c>
      <c r="G19" s="811" t="str">
        <f>IF(①基本情報入力シート!G35="","",①基本情報入力シート!G35)</f>
        <v/>
      </c>
      <c r="H19" s="811" t="str">
        <f>IF(①基本情報入力シート!H35="","",①基本情報入力シート!H35)</f>
        <v/>
      </c>
      <c r="I19" s="811" t="str">
        <f>IF(①基本情報入力シート!I35="","",①基本情報入力シート!I35)</f>
        <v/>
      </c>
      <c r="J19" s="811" t="str">
        <f>IF(①基本情報入力シート!J35="","",①基本情報入力シート!J35)</f>
        <v/>
      </c>
      <c r="K19" s="811" t="str">
        <f>IF(①基本情報入力シート!K35="","",①基本情報入力シート!K35)</f>
        <v/>
      </c>
      <c r="L19" s="846" t="str">
        <f>IF(①基本情報入力シート!L35="","",①基本情報入力シート!L35)</f>
        <v/>
      </c>
      <c r="M19" s="812" t="str">
        <f>IF(①基本情報入力シート!M35="","",①基本情報入力シート!M35)</f>
        <v/>
      </c>
      <c r="N19" s="812" t="str">
        <f>IF(①基本情報入力シート!R35="","",①基本情報入力シート!R35)</f>
        <v/>
      </c>
      <c r="O19" s="812" t="str">
        <f>IF(①基本情報入力シート!W35="","",①基本情報入力シート!W35)</f>
        <v/>
      </c>
      <c r="P19" s="809" t="str">
        <f>IF(①基本情報入力シート!X35="","",①基本情報入力シート!X35)</f>
        <v/>
      </c>
      <c r="Q19" s="813" t="str">
        <f>IF(①基本情報入力シート!Y35="","",①基本情報入力シート!Y35)</f>
        <v/>
      </c>
      <c r="R19" s="814"/>
      <c r="S19" s="815" t="str">
        <f>IF(B19="×","",IF(①基本情報入力シート!AB35="","",①基本情報入力シート!AB35))</f>
        <v/>
      </c>
      <c r="T19" s="816" t="str">
        <f>IF(B19="×","",IF(①基本情報入力シート!AA35="","",①基本情報入力シート!AA35))</f>
        <v/>
      </c>
      <c r="U19" s="817" t="str">
        <f>IF(B19="×","",IF(Q19="","",VLOOKUP(Q19,【参考】数式用2!$A$3:$C$36,3,FALSE)))</f>
        <v/>
      </c>
      <c r="V19" s="818" t="s">
        <v>199</v>
      </c>
      <c r="W19" s="819">
        <v>4</v>
      </c>
      <c r="X19" s="820" t="s">
        <v>200</v>
      </c>
      <c r="Y19" s="821"/>
      <c r="Z19" s="822" t="s">
        <v>201</v>
      </c>
      <c r="AA19" s="823">
        <v>4</v>
      </c>
      <c r="AB19" s="824" t="s">
        <v>200</v>
      </c>
      <c r="AC19" s="825"/>
      <c r="AD19" s="824" t="s">
        <v>202</v>
      </c>
      <c r="AE19" s="826" t="s">
        <v>203</v>
      </c>
      <c r="AF19" s="827" t="str">
        <f t="shared" si="2"/>
        <v/>
      </c>
      <c r="AG19" s="828" t="s">
        <v>204</v>
      </c>
      <c r="AH19" s="829" t="str">
        <f t="shared" si="0"/>
        <v/>
      </c>
      <c r="AI19" s="830"/>
      <c r="AJ19" s="831"/>
      <c r="AK19" s="830"/>
      <c r="AL19" s="831"/>
    </row>
    <row r="20" spans="1:38" ht="36.75" customHeight="1">
      <c r="A20" s="809">
        <f t="shared" si="1"/>
        <v>9</v>
      </c>
      <c r="B20" s="814"/>
      <c r="C20" s="810" t="str">
        <f>IF(①基本情報入力シート!C36="","",①基本情報入力シート!C36)</f>
        <v/>
      </c>
      <c r="D20" s="811" t="str">
        <f>IF(①基本情報入力シート!D36="","",①基本情報入力シート!D36)</f>
        <v/>
      </c>
      <c r="E20" s="811" t="str">
        <f>IF(①基本情報入力シート!E36="","",①基本情報入力シート!E36)</f>
        <v/>
      </c>
      <c r="F20" s="811" t="str">
        <f>IF(①基本情報入力シート!F36="","",①基本情報入力シート!F36)</f>
        <v/>
      </c>
      <c r="G20" s="811" t="str">
        <f>IF(①基本情報入力シート!G36="","",①基本情報入力シート!G36)</f>
        <v/>
      </c>
      <c r="H20" s="811" t="str">
        <f>IF(①基本情報入力シート!H36="","",①基本情報入力シート!H36)</f>
        <v/>
      </c>
      <c r="I20" s="811" t="str">
        <f>IF(①基本情報入力シート!I36="","",①基本情報入力シート!I36)</f>
        <v/>
      </c>
      <c r="J20" s="811" t="str">
        <f>IF(①基本情報入力シート!J36="","",①基本情報入力シート!J36)</f>
        <v/>
      </c>
      <c r="K20" s="811" t="str">
        <f>IF(①基本情報入力シート!K36="","",①基本情報入力シート!K36)</f>
        <v/>
      </c>
      <c r="L20" s="846" t="str">
        <f>IF(①基本情報入力シート!L36="","",①基本情報入力シート!L36)</f>
        <v/>
      </c>
      <c r="M20" s="812" t="str">
        <f>IF(①基本情報入力シート!M36="","",①基本情報入力シート!M36)</f>
        <v/>
      </c>
      <c r="N20" s="812" t="str">
        <f>IF(①基本情報入力シート!R36="","",①基本情報入力シート!R36)</f>
        <v/>
      </c>
      <c r="O20" s="812" t="str">
        <f>IF(①基本情報入力シート!W36="","",①基本情報入力シート!W36)</f>
        <v/>
      </c>
      <c r="P20" s="809" t="str">
        <f>IF(①基本情報入力シート!X36="","",①基本情報入力シート!X36)</f>
        <v/>
      </c>
      <c r="Q20" s="813" t="str">
        <f>IF(①基本情報入力シート!Y36="","",①基本情報入力シート!Y36)</f>
        <v/>
      </c>
      <c r="R20" s="814"/>
      <c r="S20" s="815" t="str">
        <f>IF(B20="×","",IF(①基本情報入力シート!AB36="","",①基本情報入力シート!AB36))</f>
        <v/>
      </c>
      <c r="T20" s="816" t="str">
        <f>IF(B20="×","",IF(①基本情報入力シート!AA36="","",①基本情報入力シート!AA36))</f>
        <v/>
      </c>
      <c r="U20" s="817" t="str">
        <f>IF(B20="×","",IF(Q20="","",VLOOKUP(Q20,【参考】数式用2!$A$3:$C$36,3,FALSE)))</f>
        <v/>
      </c>
      <c r="V20" s="818" t="s">
        <v>199</v>
      </c>
      <c r="W20" s="819">
        <v>4</v>
      </c>
      <c r="X20" s="820" t="s">
        <v>200</v>
      </c>
      <c r="Y20" s="821"/>
      <c r="Z20" s="822" t="s">
        <v>201</v>
      </c>
      <c r="AA20" s="823">
        <v>4</v>
      </c>
      <c r="AB20" s="824" t="s">
        <v>200</v>
      </c>
      <c r="AC20" s="825"/>
      <c r="AD20" s="824" t="s">
        <v>202</v>
      </c>
      <c r="AE20" s="826" t="s">
        <v>203</v>
      </c>
      <c r="AF20" s="827" t="str">
        <f t="shared" si="2"/>
        <v/>
      </c>
      <c r="AG20" s="828" t="s">
        <v>204</v>
      </c>
      <c r="AH20" s="829" t="str">
        <f t="shared" si="0"/>
        <v/>
      </c>
      <c r="AI20" s="830"/>
      <c r="AJ20" s="831"/>
      <c r="AK20" s="830"/>
      <c r="AL20" s="831"/>
    </row>
    <row r="21" spans="1:38" ht="36.75" customHeight="1">
      <c r="A21" s="809">
        <f t="shared" si="1"/>
        <v>10</v>
      </c>
      <c r="B21" s="814"/>
      <c r="C21" s="810" t="str">
        <f>IF(①基本情報入力シート!C37="","",①基本情報入力シート!C37)</f>
        <v/>
      </c>
      <c r="D21" s="811" t="str">
        <f>IF(①基本情報入力シート!D37="","",①基本情報入力シート!D37)</f>
        <v/>
      </c>
      <c r="E21" s="811" t="str">
        <f>IF(①基本情報入力シート!E37="","",①基本情報入力シート!E37)</f>
        <v/>
      </c>
      <c r="F21" s="811" t="str">
        <f>IF(①基本情報入力シート!F37="","",①基本情報入力シート!F37)</f>
        <v/>
      </c>
      <c r="G21" s="811" t="str">
        <f>IF(①基本情報入力シート!G37="","",①基本情報入力シート!G37)</f>
        <v/>
      </c>
      <c r="H21" s="811" t="str">
        <f>IF(①基本情報入力シート!H37="","",①基本情報入力シート!H37)</f>
        <v/>
      </c>
      <c r="I21" s="811" t="str">
        <f>IF(①基本情報入力シート!I37="","",①基本情報入力シート!I37)</f>
        <v/>
      </c>
      <c r="J21" s="811" t="str">
        <f>IF(①基本情報入力シート!J37="","",①基本情報入力シート!J37)</f>
        <v/>
      </c>
      <c r="K21" s="811" t="str">
        <f>IF(①基本情報入力シート!K37="","",①基本情報入力シート!K37)</f>
        <v/>
      </c>
      <c r="L21" s="846" t="str">
        <f>IF(①基本情報入力シート!L37="","",①基本情報入力シート!L37)</f>
        <v/>
      </c>
      <c r="M21" s="812" t="str">
        <f>IF(①基本情報入力シート!M37="","",①基本情報入力シート!M37)</f>
        <v/>
      </c>
      <c r="N21" s="812" t="str">
        <f>IF(①基本情報入力シート!R37="","",①基本情報入力シート!R37)</f>
        <v/>
      </c>
      <c r="O21" s="812" t="str">
        <f>IF(①基本情報入力シート!W37="","",①基本情報入力シート!W37)</f>
        <v/>
      </c>
      <c r="P21" s="809" t="str">
        <f>IF(①基本情報入力シート!X37="","",①基本情報入力シート!X37)</f>
        <v/>
      </c>
      <c r="Q21" s="813" t="str">
        <f>IF(①基本情報入力シート!Y37="","",①基本情報入力シート!Y37)</f>
        <v/>
      </c>
      <c r="R21" s="814"/>
      <c r="S21" s="815" t="str">
        <f>IF(B21="×","",IF(①基本情報入力シート!AB37="","",①基本情報入力シート!AB37))</f>
        <v/>
      </c>
      <c r="T21" s="816" t="str">
        <f>IF(B21="×","",IF(①基本情報入力シート!AA37="","",①基本情報入力シート!AA37))</f>
        <v/>
      </c>
      <c r="U21" s="817" t="str">
        <f>IF(B21="×","",IF(Q21="","",VLOOKUP(Q21,【参考】数式用2!$A$3:$C$36,3,FALSE)))</f>
        <v/>
      </c>
      <c r="V21" s="818" t="s">
        <v>199</v>
      </c>
      <c r="W21" s="819">
        <v>4</v>
      </c>
      <c r="X21" s="820" t="s">
        <v>200</v>
      </c>
      <c r="Y21" s="821"/>
      <c r="Z21" s="822" t="s">
        <v>201</v>
      </c>
      <c r="AA21" s="823">
        <v>4</v>
      </c>
      <c r="AB21" s="824" t="s">
        <v>200</v>
      </c>
      <c r="AC21" s="825"/>
      <c r="AD21" s="824" t="s">
        <v>202</v>
      </c>
      <c r="AE21" s="826" t="s">
        <v>203</v>
      </c>
      <c r="AF21" s="827" t="str">
        <f t="shared" si="2"/>
        <v/>
      </c>
      <c r="AG21" s="828" t="s">
        <v>204</v>
      </c>
      <c r="AH21" s="829" t="str">
        <f t="shared" si="0"/>
        <v/>
      </c>
      <c r="AI21" s="830"/>
      <c r="AJ21" s="831"/>
      <c r="AK21" s="830"/>
      <c r="AL21" s="831"/>
    </row>
    <row r="22" spans="1:38" ht="36.75" customHeight="1">
      <c r="A22" s="809">
        <f t="shared" si="1"/>
        <v>11</v>
      </c>
      <c r="B22" s="814"/>
      <c r="C22" s="810" t="str">
        <f>IF(①基本情報入力シート!C38="","",①基本情報入力シート!C38)</f>
        <v/>
      </c>
      <c r="D22" s="811" t="str">
        <f>IF(①基本情報入力シート!D38="","",①基本情報入力シート!D38)</f>
        <v/>
      </c>
      <c r="E22" s="811" t="str">
        <f>IF(①基本情報入力シート!E38="","",①基本情報入力シート!E38)</f>
        <v/>
      </c>
      <c r="F22" s="811" t="str">
        <f>IF(①基本情報入力シート!F38="","",①基本情報入力シート!F38)</f>
        <v/>
      </c>
      <c r="G22" s="811" t="str">
        <f>IF(①基本情報入力シート!G38="","",①基本情報入力シート!G38)</f>
        <v/>
      </c>
      <c r="H22" s="811" t="str">
        <f>IF(①基本情報入力シート!H38="","",①基本情報入力シート!H38)</f>
        <v/>
      </c>
      <c r="I22" s="811" t="str">
        <f>IF(①基本情報入力シート!I38="","",①基本情報入力シート!I38)</f>
        <v/>
      </c>
      <c r="J22" s="811" t="str">
        <f>IF(①基本情報入力シート!J38="","",①基本情報入力シート!J38)</f>
        <v/>
      </c>
      <c r="K22" s="811" t="str">
        <f>IF(①基本情報入力シート!K38="","",①基本情報入力シート!K38)</f>
        <v/>
      </c>
      <c r="L22" s="846" t="str">
        <f>IF(①基本情報入力シート!L38="","",①基本情報入力シート!L38)</f>
        <v/>
      </c>
      <c r="M22" s="812" t="str">
        <f>IF(①基本情報入力シート!M38="","",①基本情報入力シート!M38)</f>
        <v/>
      </c>
      <c r="N22" s="812" t="str">
        <f>IF(①基本情報入力シート!R38="","",①基本情報入力シート!R38)</f>
        <v/>
      </c>
      <c r="O22" s="812" t="str">
        <f>IF(①基本情報入力シート!W38="","",①基本情報入力シート!W38)</f>
        <v/>
      </c>
      <c r="P22" s="809" t="str">
        <f>IF(①基本情報入力シート!X38="","",①基本情報入力シート!X38)</f>
        <v/>
      </c>
      <c r="Q22" s="813" t="str">
        <f>IF(①基本情報入力シート!Y38="","",①基本情報入力シート!Y38)</f>
        <v/>
      </c>
      <c r="R22" s="814"/>
      <c r="S22" s="815" t="str">
        <f>IF(B22="×","",IF(①基本情報入力シート!AB38="","",①基本情報入力シート!AB38))</f>
        <v/>
      </c>
      <c r="T22" s="816" t="str">
        <f>IF(B22="×","",IF(①基本情報入力シート!AA38="","",①基本情報入力シート!AA38))</f>
        <v/>
      </c>
      <c r="U22" s="817" t="str">
        <f>IF(B22="×","",IF(Q22="","",VLOOKUP(Q22,【参考】数式用2!$A$3:$C$36,3,FALSE)))</f>
        <v/>
      </c>
      <c r="V22" s="818" t="s">
        <v>199</v>
      </c>
      <c r="W22" s="819">
        <v>4</v>
      </c>
      <c r="X22" s="820" t="s">
        <v>200</v>
      </c>
      <c r="Y22" s="821"/>
      <c r="Z22" s="822" t="s">
        <v>201</v>
      </c>
      <c r="AA22" s="823">
        <v>4</v>
      </c>
      <c r="AB22" s="824" t="s">
        <v>200</v>
      </c>
      <c r="AC22" s="825"/>
      <c r="AD22" s="824" t="s">
        <v>202</v>
      </c>
      <c r="AE22" s="826" t="s">
        <v>203</v>
      </c>
      <c r="AF22" s="827" t="str">
        <f t="shared" si="2"/>
        <v/>
      </c>
      <c r="AG22" s="828" t="s">
        <v>204</v>
      </c>
      <c r="AH22" s="829" t="str">
        <f t="shared" si="0"/>
        <v/>
      </c>
      <c r="AI22" s="830"/>
      <c r="AJ22" s="831"/>
      <c r="AK22" s="830"/>
      <c r="AL22" s="831"/>
    </row>
    <row r="23" spans="1:38" ht="36.75" customHeight="1">
      <c r="A23" s="809">
        <f t="shared" si="1"/>
        <v>12</v>
      </c>
      <c r="B23" s="814"/>
      <c r="C23" s="810" t="str">
        <f>IF(①基本情報入力シート!C39="","",①基本情報入力シート!C39)</f>
        <v/>
      </c>
      <c r="D23" s="811" t="str">
        <f>IF(①基本情報入力シート!D39="","",①基本情報入力シート!D39)</f>
        <v/>
      </c>
      <c r="E23" s="811" t="str">
        <f>IF(①基本情報入力シート!E39="","",①基本情報入力シート!E39)</f>
        <v/>
      </c>
      <c r="F23" s="811" t="str">
        <f>IF(①基本情報入力シート!F39="","",①基本情報入力シート!F39)</f>
        <v/>
      </c>
      <c r="G23" s="811" t="str">
        <f>IF(①基本情報入力シート!G39="","",①基本情報入力シート!G39)</f>
        <v/>
      </c>
      <c r="H23" s="811" t="str">
        <f>IF(①基本情報入力シート!H39="","",①基本情報入力シート!H39)</f>
        <v/>
      </c>
      <c r="I23" s="811" t="str">
        <f>IF(①基本情報入力シート!I39="","",①基本情報入力シート!I39)</f>
        <v/>
      </c>
      <c r="J23" s="811" t="str">
        <f>IF(①基本情報入力シート!J39="","",①基本情報入力シート!J39)</f>
        <v/>
      </c>
      <c r="K23" s="811" t="str">
        <f>IF(①基本情報入力シート!K39="","",①基本情報入力シート!K39)</f>
        <v/>
      </c>
      <c r="L23" s="846" t="str">
        <f>IF(①基本情報入力シート!L39="","",①基本情報入力シート!L39)</f>
        <v/>
      </c>
      <c r="M23" s="812" t="str">
        <f>IF(①基本情報入力シート!M39="","",①基本情報入力シート!M39)</f>
        <v/>
      </c>
      <c r="N23" s="812" t="str">
        <f>IF(①基本情報入力シート!R39="","",①基本情報入力シート!R39)</f>
        <v/>
      </c>
      <c r="O23" s="812" t="str">
        <f>IF(①基本情報入力シート!W39="","",①基本情報入力シート!W39)</f>
        <v/>
      </c>
      <c r="P23" s="809" t="str">
        <f>IF(①基本情報入力シート!X39="","",①基本情報入力シート!X39)</f>
        <v/>
      </c>
      <c r="Q23" s="813" t="str">
        <f>IF(①基本情報入力シート!Y39="","",①基本情報入力シート!Y39)</f>
        <v/>
      </c>
      <c r="R23" s="814"/>
      <c r="S23" s="815" t="str">
        <f>IF(B23="×","",IF(①基本情報入力シート!AB39="","",①基本情報入力シート!AB39))</f>
        <v/>
      </c>
      <c r="T23" s="816" t="str">
        <f>IF(B23="×","",IF(①基本情報入力シート!AA39="","",①基本情報入力シート!AA39))</f>
        <v/>
      </c>
      <c r="U23" s="817" t="str">
        <f>IF(B23="×","",IF(Q23="","",VLOOKUP(Q23,【参考】数式用2!$A$3:$C$36,3,FALSE)))</f>
        <v/>
      </c>
      <c r="V23" s="818" t="s">
        <v>199</v>
      </c>
      <c r="W23" s="819">
        <v>4</v>
      </c>
      <c r="X23" s="820" t="s">
        <v>200</v>
      </c>
      <c r="Y23" s="821"/>
      <c r="Z23" s="822" t="s">
        <v>201</v>
      </c>
      <c r="AA23" s="823">
        <v>4</v>
      </c>
      <c r="AB23" s="824" t="s">
        <v>200</v>
      </c>
      <c r="AC23" s="825"/>
      <c r="AD23" s="824" t="s">
        <v>202</v>
      </c>
      <c r="AE23" s="826" t="s">
        <v>203</v>
      </c>
      <c r="AF23" s="827" t="str">
        <f t="shared" si="2"/>
        <v/>
      </c>
      <c r="AG23" s="828" t="s">
        <v>204</v>
      </c>
      <c r="AH23" s="829" t="str">
        <f t="shared" si="0"/>
        <v/>
      </c>
      <c r="AI23" s="830"/>
      <c r="AJ23" s="831"/>
      <c r="AK23" s="830"/>
      <c r="AL23" s="831"/>
    </row>
    <row r="24" spans="1:38" ht="36.75" customHeight="1">
      <c r="A24" s="809">
        <f t="shared" si="1"/>
        <v>13</v>
      </c>
      <c r="B24" s="814"/>
      <c r="C24" s="810" t="str">
        <f>IF(①基本情報入力シート!C40="","",①基本情報入力シート!C40)</f>
        <v/>
      </c>
      <c r="D24" s="811" t="str">
        <f>IF(①基本情報入力シート!D40="","",①基本情報入力シート!D40)</f>
        <v/>
      </c>
      <c r="E24" s="811" t="str">
        <f>IF(①基本情報入力シート!E40="","",①基本情報入力シート!E40)</f>
        <v/>
      </c>
      <c r="F24" s="811" t="str">
        <f>IF(①基本情報入力シート!F40="","",①基本情報入力シート!F40)</f>
        <v/>
      </c>
      <c r="G24" s="811" t="str">
        <f>IF(①基本情報入力シート!G40="","",①基本情報入力シート!G40)</f>
        <v/>
      </c>
      <c r="H24" s="811" t="str">
        <f>IF(①基本情報入力シート!H40="","",①基本情報入力シート!H40)</f>
        <v/>
      </c>
      <c r="I24" s="811" t="str">
        <f>IF(①基本情報入力シート!I40="","",①基本情報入力シート!I40)</f>
        <v/>
      </c>
      <c r="J24" s="811" t="str">
        <f>IF(①基本情報入力シート!J40="","",①基本情報入力シート!J40)</f>
        <v/>
      </c>
      <c r="K24" s="811" t="str">
        <f>IF(①基本情報入力シート!K40="","",①基本情報入力シート!K40)</f>
        <v/>
      </c>
      <c r="L24" s="846" t="str">
        <f>IF(①基本情報入力シート!L40="","",①基本情報入力シート!L40)</f>
        <v/>
      </c>
      <c r="M24" s="812" t="str">
        <f>IF(①基本情報入力シート!M40="","",①基本情報入力シート!M40)</f>
        <v/>
      </c>
      <c r="N24" s="812" t="str">
        <f>IF(①基本情報入力シート!R40="","",①基本情報入力シート!R40)</f>
        <v/>
      </c>
      <c r="O24" s="812" t="str">
        <f>IF(①基本情報入力シート!W40="","",①基本情報入力シート!W40)</f>
        <v/>
      </c>
      <c r="P24" s="809" t="str">
        <f>IF(①基本情報入力シート!X40="","",①基本情報入力シート!X40)</f>
        <v/>
      </c>
      <c r="Q24" s="813" t="str">
        <f>IF(①基本情報入力シート!Y40="","",①基本情報入力シート!Y40)</f>
        <v/>
      </c>
      <c r="R24" s="814"/>
      <c r="S24" s="815" t="str">
        <f>IF(B24="×","",IF(①基本情報入力シート!AB40="","",①基本情報入力シート!AB40))</f>
        <v/>
      </c>
      <c r="T24" s="816" t="str">
        <f>IF(B24="×","",IF(①基本情報入力シート!AA40="","",①基本情報入力シート!AA40))</f>
        <v/>
      </c>
      <c r="U24" s="817" t="str">
        <f>IF(B24="×","",IF(Q24="","",VLOOKUP(Q24,【参考】数式用2!$A$3:$C$36,3,FALSE)))</f>
        <v/>
      </c>
      <c r="V24" s="818" t="s">
        <v>199</v>
      </c>
      <c r="W24" s="819">
        <v>4</v>
      </c>
      <c r="X24" s="820" t="s">
        <v>200</v>
      </c>
      <c r="Y24" s="821"/>
      <c r="Z24" s="822" t="s">
        <v>201</v>
      </c>
      <c r="AA24" s="823">
        <v>4</v>
      </c>
      <c r="AB24" s="824" t="s">
        <v>200</v>
      </c>
      <c r="AC24" s="825"/>
      <c r="AD24" s="824" t="s">
        <v>202</v>
      </c>
      <c r="AE24" s="826" t="s">
        <v>203</v>
      </c>
      <c r="AF24" s="827" t="str">
        <f t="shared" si="2"/>
        <v/>
      </c>
      <c r="AG24" s="828" t="s">
        <v>204</v>
      </c>
      <c r="AH24" s="829" t="str">
        <f t="shared" si="0"/>
        <v/>
      </c>
      <c r="AI24" s="830"/>
      <c r="AJ24" s="831"/>
      <c r="AK24" s="830"/>
      <c r="AL24" s="831"/>
    </row>
    <row r="25" spans="1:38" ht="36.75" customHeight="1">
      <c r="A25" s="809">
        <f t="shared" si="1"/>
        <v>14</v>
      </c>
      <c r="B25" s="814"/>
      <c r="C25" s="810" t="str">
        <f>IF(①基本情報入力シート!C41="","",①基本情報入力シート!C41)</f>
        <v/>
      </c>
      <c r="D25" s="811" t="str">
        <f>IF(①基本情報入力シート!D41="","",①基本情報入力シート!D41)</f>
        <v/>
      </c>
      <c r="E25" s="811" t="str">
        <f>IF(①基本情報入力シート!E41="","",①基本情報入力シート!E41)</f>
        <v/>
      </c>
      <c r="F25" s="811" t="str">
        <f>IF(①基本情報入力シート!F41="","",①基本情報入力シート!F41)</f>
        <v/>
      </c>
      <c r="G25" s="811" t="str">
        <f>IF(①基本情報入力シート!G41="","",①基本情報入力シート!G41)</f>
        <v/>
      </c>
      <c r="H25" s="811" t="str">
        <f>IF(①基本情報入力シート!H41="","",①基本情報入力シート!H41)</f>
        <v/>
      </c>
      <c r="I25" s="811" t="str">
        <f>IF(①基本情報入力シート!I41="","",①基本情報入力シート!I41)</f>
        <v/>
      </c>
      <c r="J25" s="811" t="str">
        <f>IF(①基本情報入力シート!J41="","",①基本情報入力シート!J41)</f>
        <v/>
      </c>
      <c r="K25" s="811" t="str">
        <f>IF(①基本情報入力シート!K41="","",①基本情報入力シート!K41)</f>
        <v/>
      </c>
      <c r="L25" s="846" t="str">
        <f>IF(①基本情報入力シート!L41="","",①基本情報入力シート!L41)</f>
        <v/>
      </c>
      <c r="M25" s="812" t="str">
        <f>IF(①基本情報入力シート!M41="","",①基本情報入力シート!M41)</f>
        <v/>
      </c>
      <c r="N25" s="812" t="str">
        <f>IF(①基本情報入力シート!R41="","",①基本情報入力シート!R41)</f>
        <v/>
      </c>
      <c r="O25" s="812" t="str">
        <f>IF(①基本情報入力シート!W41="","",①基本情報入力シート!W41)</f>
        <v/>
      </c>
      <c r="P25" s="809" t="str">
        <f>IF(①基本情報入力シート!X41="","",①基本情報入力シート!X41)</f>
        <v/>
      </c>
      <c r="Q25" s="813" t="str">
        <f>IF(①基本情報入力シート!Y41="","",①基本情報入力シート!Y41)</f>
        <v/>
      </c>
      <c r="R25" s="814"/>
      <c r="S25" s="815" t="str">
        <f>IF(B25="×","",IF(①基本情報入力シート!AB41="","",①基本情報入力シート!AB41))</f>
        <v/>
      </c>
      <c r="T25" s="816" t="str">
        <f>IF(B25="×","",IF(①基本情報入力シート!AA41="","",①基本情報入力シート!AA41))</f>
        <v/>
      </c>
      <c r="U25" s="817" t="str">
        <f>IF(B25="×","",IF(Q25="","",VLOOKUP(Q25,【参考】数式用2!$A$3:$C$36,3,FALSE)))</f>
        <v/>
      </c>
      <c r="V25" s="818" t="s">
        <v>199</v>
      </c>
      <c r="W25" s="819">
        <v>4</v>
      </c>
      <c r="X25" s="820" t="s">
        <v>200</v>
      </c>
      <c r="Y25" s="821"/>
      <c r="Z25" s="822" t="s">
        <v>201</v>
      </c>
      <c r="AA25" s="823">
        <v>4</v>
      </c>
      <c r="AB25" s="824" t="s">
        <v>200</v>
      </c>
      <c r="AC25" s="825"/>
      <c r="AD25" s="824" t="s">
        <v>202</v>
      </c>
      <c r="AE25" s="826" t="s">
        <v>203</v>
      </c>
      <c r="AF25" s="827" t="str">
        <f t="shared" si="2"/>
        <v/>
      </c>
      <c r="AG25" s="828" t="s">
        <v>204</v>
      </c>
      <c r="AH25" s="829" t="str">
        <f t="shared" si="0"/>
        <v/>
      </c>
      <c r="AI25" s="830"/>
      <c r="AJ25" s="831"/>
      <c r="AK25" s="830"/>
      <c r="AL25" s="831"/>
    </row>
    <row r="26" spans="1:38" ht="36.75" customHeight="1">
      <c r="A26" s="809">
        <f t="shared" si="1"/>
        <v>15</v>
      </c>
      <c r="B26" s="814"/>
      <c r="C26" s="810" t="str">
        <f>IF(①基本情報入力シート!C42="","",①基本情報入力シート!C42)</f>
        <v/>
      </c>
      <c r="D26" s="811" t="str">
        <f>IF(①基本情報入力シート!D42="","",①基本情報入力シート!D42)</f>
        <v/>
      </c>
      <c r="E26" s="811" t="str">
        <f>IF(①基本情報入力シート!E42="","",①基本情報入力シート!E42)</f>
        <v/>
      </c>
      <c r="F26" s="811" t="str">
        <f>IF(①基本情報入力シート!F42="","",①基本情報入力シート!F42)</f>
        <v/>
      </c>
      <c r="G26" s="811" t="str">
        <f>IF(①基本情報入力シート!G42="","",①基本情報入力シート!G42)</f>
        <v/>
      </c>
      <c r="H26" s="811" t="str">
        <f>IF(①基本情報入力シート!H42="","",①基本情報入力シート!H42)</f>
        <v/>
      </c>
      <c r="I26" s="811" t="str">
        <f>IF(①基本情報入力シート!I42="","",①基本情報入力シート!I42)</f>
        <v/>
      </c>
      <c r="J26" s="811" t="str">
        <f>IF(①基本情報入力シート!J42="","",①基本情報入力シート!J42)</f>
        <v/>
      </c>
      <c r="K26" s="811" t="str">
        <f>IF(①基本情報入力シート!K42="","",①基本情報入力シート!K42)</f>
        <v/>
      </c>
      <c r="L26" s="846" t="str">
        <f>IF(①基本情報入力シート!L42="","",①基本情報入力シート!L42)</f>
        <v/>
      </c>
      <c r="M26" s="812" t="str">
        <f>IF(①基本情報入力シート!M42="","",①基本情報入力シート!M42)</f>
        <v/>
      </c>
      <c r="N26" s="812" t="str">
        <f>IF(①基本情報入力シート!R42="","",①基本情報入力シート!R42)</f>
        <v/>
      </c>
      <c r="O26" s="812" t="str">
        <f>IF(①基本情報入力シート!W42="","",①基本情報入力シート!W42)</f>
        <v/>
      </c>
      <c r="P26" s="809" t="str">
        <f>IF(①基本情報入力シート!X42="","",①基本情報入力シート!X42)</f>
        <v/>
      </c>
      <c r="Q26" s="813" t="str">
        <f>IF(①基本情報入力シート!Y42="","",①基本情報入力シート!Y42)</f>
        <v/>
      </c>
      <c r="R26" s="814"/>
      <c r="S26" s="815" t="str">
        <f>IF(B26="×","",IF(①基本情報入力シート!AB42="","",①基本情報入力シート!AB42))</f>
        <v/>
      </c>
      <c r="T26" s="816" t="str">
        <f>IF(B26="×","",IF(①基本情報入力シート!AA42="","",①基本情報入力シート!AA42))</f>
        <v/>
      </c>
      <c r="U26" s="817" t="str">
        <f>IF(B26="×","",IF(Q26="","",VLOOKUP(Q26,【参考】数式用2!$A$3:$C$36,3,FALSE)))</f>
        <v/>
      </c>
      <c r="V26" s="818" t="s">
        <v>199</v>
      </c>
      <c r="W26" s="819">
        <v>4</v>
      </c>
      <c r="X26" s="820" t="s">
        <v>200</v>
      </c>
      <c r="Y26" s="821"/>
      <c r="Z26" s="822" t="s">
        <v>201</v>
      </c>
      <c r="AA26" s="823">
        <v>4</v>
      </c>
      <c r="AB26" s="824" t="s">
        <v>200</v>
      </c>
      <c r="AC26" s="825"/>
      <c r="AD26" s="824" t="s">
        <v>202</v>
      </c>
      <c r="AE26" s="826" t="s">
        <v>203</v>
      </c>
      <c r="AF26" s="827" t="str">
        <f t="shared" si="2"/>
        <v/>
      </c>
      <c r="AG26" s="828" t="s">
        <v>204</v>
      </c>
      <c r="AH26" s="829" t="str">
        <f t="shared" si="0"/>
        <v/>
      </c>
      <c r="AI26" s="830"/>
      <c r="AJ26" s="831"/>
      <c r="AK26" s="830"/>
      <c r="AL26" s="831"/>
    </row>
    <row r="27" spans="1:38" ht="36.75" customHeight="1">
      <c r="A27" s="809">
        <f t="shared" si="1"/>
        <v>16</v>
      </c>
      <c r="B27" s="814"/>
      <c r="C27" s="810" t="str">
        <f>IF(①基本情報入力シート!C43="","",①基本情報入力シート!C43)</f>
        <v/>
      </c>
      <c r="D27" s="811" t="str">
        <f>IF(①基本情報入力シート!D43="","",①基本情報入力シート!D43)</f>
        <v/>
      </c>
      <c r="E27" s="811" t="str">
        <f>IF(①基本情報入力シート!E43="","",①基本情報入力シート!E43)</f>
        <v/>
      </c>
      <c r="F27" s="811" t="str">
        <f>IF(①基本情報入力シート!F43="","",①基本情報入力シート!F43)</f>
        <v/>
      </c>
      <c r="G27" s="811" t="str">
        <f>IF(①基本情報入力シート!G43="","",①基本情報入力シート!G43)</f>
        <v/>
      </c>
      <c r="H27" s="811" t="str">
        <f>IF(①基本情報入力シート!H43="","",①基本情報入力シート!H43)</f>
        <v/>
      </c>
      <c r="I27" s="811" t="str">
        <f>IF(①基本情報入力シート!I43="","",①基本情報入力シート!I43)</f>
        <v/>
      </c>
      <c r="J27" s="811" t="str">
        <f>IF(①基本情報入力シート!J43="","",①基本情報入力シート!J43)</f>
        <v/>
      </c>
      <c r="K27" s="811" t="str">
        <f>IF(①基本情報入力シート!K43="","",①基本情報入力シート!K43)</f>
        <v/>
      </c>
      <c r="L27" s="846" t="str">
        <f>IF(①基本情報入力シート!L43="","",①基本情報入力シート!L43)</f>
        <v/>
      </c>
      <c r="M27" s="812" t="str">
        <f>IF(①基本情報入力シート!M43="","",①基本情報入力シート!M43)</f>
        <v/>
      </c>
      <c r="N27" s="812" t="str">
        <f>IF(①基本情報入力シート!R43="","",①基本情報入力シート!R43)</f>
        <v/>
      </c>
      <c r="O27" s="812" t="str">
        <f>IF(①基本情報入力シート!W43="","",①基本情報入力シート!W43)</f>
        <v/>
      </c>
      <c r="P27" s="809" t="str">
        <f>IF(①基本情報入力シート!X43="","",①基本情報入力シート!X43)</f>
        <v/>
      </c>
      <c r="Q27" s="813" t="str">
        <f>IF(①基本情報入力シート!Y43="","",①基本情報入力シート!Y43)</f>
        <v/>
      </c>
      <c r="R27" s="814"/>
      <c r="S27" s="815" t="str">
        <f>IF(B27="×","",IF(①基本情報入力シート!AB43="","",①基本情報入力シート!AB43))</f>
        <v/>
      </c>
      <c r="T27" s="816" t="str">
        <f>IF(B27="×","",IF(①基本情報入力シート!AA43="","",①基本情報入力シート!AA43))</f>
        <v/>
      </c>
      <c r="U27" s="817" t="str">
        <f>IF(B27="×","",IF(Q27="","",VLOOKUP(Q27,【参考】数式用2!$A$3:$C$36,3,FALSE)))</f>
        <v/>
      </c>
      <c r="V27" s="818" t="s">
        <v>199</v>
      </c>
      <c r="W27" s="819">
        <v>4</v>
      </c>
      <c r="X27" s="820" t="s">
        <v>200</v>
      </c>
      <c r="Y27" s="821"/>
      <c r="Z27" s="822" t="s">
        <v>201</v>
      </c>
      <c r="AA27" s="823">
        <v>4</v>
      </c>
      <c r="AB27" s="824" t="s">
        <v>200</v>
      </c>
      <c r="AC27" s="825"/>
      <c r="AD27" s="824" t="s">
        <v>202</v>
      </c>
      <c r="AE27" s="826" t="s">
        <v>203</v>
      </c>
      <c r="AF27" s="827" t="str">
        <f t="shared" si="2"/>
        <v/>
      </c>
      <c r="AG27" s="828" t="s">
        <v>204</v>
      </c>
      <c r="AH27" s="829" t="str">
        <f t="shared" si="0"/>
        <v/>
      </c>
      <c r="AI27" s="830"/>
      <c r="AJ27" s="831"/>
      <c r="AK27" s="830"/>
      <c r="AL27" s="831"/>
    </row>
    <row r="28" spans="1:38" ht="36.75" customHeight="1">
      <c r="A28" s="809">
        <f t="shared" si="1"/>
        <v>17</v>
      </c>
      <c r="B28" s="814"/>
      <c r="C28" s="810" t="str">
        <f>IF(①基本情報入力シート!C44="","",①基本情報入力シート!C44)</f>
        <v/>
      </c>
      <c r="D28" s="811" t="str">
        <f>IF(①基本情報入力シート!D44="","",①基本情報入力シート!D44)</f>
        <v/>
      </c>
      <c r="E28" s="811" t="str">
        <f>IF(①基本情報入力シート!E44="","",①基本情報入力シート!E44)</f>
        <v/>
      </c>
      <c r="F28" s="811" t="str">
        <f>IF(①基本情報入力シート!F44="","",①基本情報入力シート!F44)</f>
        <v/>
      </c>
      <c r="G28" s="811" t="str">
        <f>IF(①基本情報入力シート!G44="","",①基本情報入力シート!G44)</f>
        <v/>
      </c>
      <c r="H28" s="811" t="str">
        <f>IF(①基本情報入力シート!H44="","",①基本情報入力シート!H44)</f>
        <v/>
      </c>
      <c r="I28" s="811" t="str">
        <f>IF(①基本情報入力シート!I44="","",①基本情報入力シート!I44)</f>
        <v/>
      </c>
      <c r="J28" s="811" t="str">
        <f>IF(①基本情報入力シート!J44="","",①基本情報入力シート!J44)</f>
        <v/>
      </c>
      <c r="K28" s="811" t="str">
        <f>IF(①基本情報入力シート!K44="","",①基本情報入力シート!K44)</f>
        <v/>
      </c>
      <c r="L28" s="846" t="str">
        <f>IF(①基本情報入力シート!L44="","",①基本情報入力シート!L44)</f>
        <v/>
      </c>
      <c r="M28" s="812" t="str">
        <f>IF(①基本情報入力シート!M44="","",①基本情報入力シート!M44)</f>
        <v/>
      </c>
      <c r="N28" s="812" t="str">
        <f>IF(①基本情報入力シート!R44="","",①基本情報入力シート!R44)</f>
        <v/>
      </c>
      <c r="O28" s="812" t="str">
        <f>IF(①基本情報入力シート!W44="","",①基本情報入力シート!W44)</f>
        <v/>
      </c>
      <c r="P28" s="809" t="str">
        <f>IF(①基本情報入力シート!X44="","",①基本情報入力シート!X44)</f>
        <v/>
      </c>
      <c r="Q28" s="813" t="str">
        <f>IF(①基本情報入力シート!Y44="","",①基本情報入力シート!Y44)</f>
        <v/>
      </c>
      <c r="R28" s="814"/>
      <c r="S28" s="815" t="str">
        <f>IF(B28="×","",IF(①基本情報入力シート!AB44="","",①基本情報入力シート!AB44))</f>
        <v/>
      </c>
      <c r="T28" s="816" t="str">
        <f>IF(B28="×","",IF(①基本情報入力シート!AA44="","",①基本情報入力シート!AA44))</f>
        <v/>
      </c>
      <c r="U28" s="817" t="str">
        <f>IF(B28="×","",IF(Q28="","",VLOOKUP(Q28,【参考】数式用2!$A$3:$C$36,3,FALSE)))</f>
        <v/>
      </c>
      <c r="V28" s="818" t="s">
        <v>199</v>
      </c>
      <c r="W28" s="819">
        <v>4</v>
      </c>
      <c r="X28" s="820" t="s">
        <v>200</v>
      </c>
      <c r="Y28" s="821"/>
      <c r="Z28" s="822" t="s">
        <v>201</v>
      </c>
      <c r="AA28" s="823">
        <v>4</v>
      </c>
      <c r="AB28" s="824" t="s">
        <v>200</v>
      </c>
      <c r="AC28" s="825"/>
      <c r="AD28" s="824" t="s">
        <v>202</v>
      </c>
      <c r="AE28" s="826" t="s">
        <v>203</v>
      </c>
      <c r="AF28" s="827" t="str">
        <f t="shared" si="2"/>
        <v/>
      </c>
      <c r="AG28" s="828" t="s">
        <v>204</v>
      </c>
      <c r="AH28" s="829" t="str">
        <f t="shared" si="0"/>
        <v/>
      </c>
      <c r="AI28" s="830"/>
      <c r="AJ28" s="831"/>
      <c r="AK28" s="830"/>
      <c r="AL28" s="831"/>
    </row>
    <row r="29" spans="1:38" ht="36.75" customHeight="1">
      <c r="A29" s="809">
        <f t="shared" si="1"/>
        <v>18</v>
      </c>
      <c r="B29" s="814"/>
      <c r="C29" s="810" t="str">
        <f>IF(①基本情報入力シート!C45="","",①基本情報入力シート!C45)</f>
        <v/>
      </c>
      <c r="D29" s="811" t="str">
        <f>IF(①基本情報入力シート!D45="","",①基本情報入力シート!D45)</f>
        <v/>
      </c>
      <c r="E29" s="811" t="str">
        <f>IF(①基本情報入力シート!E45="","",①基本情報入力シート!E45)</f>
        <v/>
      </c>
      <c r="F29" s="811" t="str">
        <f>IF(①基本情報入力シート!F45="","",①基本情報入力シート!F45)</f>
        <v/>
      </c>
      <c r="G29" s="811" t="str">
        <f>IF(①基本情報入力シート!G45="","",①基本情報入力シート!G45)</f>
        <v/>
      </c>
      <c r="H29" s="811" t="str">
        <f>IF(①基本情報入力シート!H45="","",①基本情報入力シート!H45)</f>
        <v/>
      </c>
      <c r="I29" s="811" t="str">
        <f>IF(①基本情報入力シート!I45="","",①基本情報入力シート!I45)</f>
        <v/>
      </c>
      <c r="J29" s="811" t="str">
        <f>IF(①基本情報入力シート!J45="","",①基本情報入力シート!J45)</f>
        <v/>
      </c>
      <c r="K29" s="811" t="str">
        <f>IF(①基本情報入力シート!K45="","",①基本情報入力シート!K45)</f>
        <v/>
      </c>
      <c r="L29" s="846" t="str">
        <f>IF(①基本情報入力シート!L45="","",①基本情報入力シート!L45)</f>
        <v/>
      </c>
      <c r="M29" s="812" t="str">
        <f>IF(①基本情報入力シート!M45="","",①基本情報入力シート!M45)</f>
        <v/>
      </c>
      <c r="N29" s="812" t="str">
        <f>IF(①基本情報入力シート!R45="","",①基本情報入力シート!R45)</f>
        <v/>
      </c>
      <c r="O29" s="812" t="str">
        <f>IF(①基本情報入力シート!W45="","",①基本情報入力シート!W45)</f>
        <v/>
      </c>
      <c r="P29" s="809" t="str">
        <f>IF(①基本情報入力シート!X45="","",①基本情報入力シート!X45)</f>
        <v/>
      </c>
      <c r="Q29" s="813" t="str">
        <f>IF(①基本情報入力シート!Y45="","",①基本情報入力シート!Y45)</f>
        <v/>
      </c>
      <c r="R29" s="814"/>
      <c r="S29" s="815" t="str">
        <f>IF(B29="×","",IF(①基本情報入力シート!AB45="","",①基本情報入力シート!AB45))</f>
        <v/>
      </c>
      <c r="T29" s="816" t="str">
        <f>IF(B29="×","",IF(①基本情報入力シート!AA45="","",①基本情報入力シート!AA45))</f>
        <v/>
      </c>
      <c r="U29" s="817" t="str">
        <f>IF(B29="×","",IF(Q29="","",VLOOKUP(Q29,【参考】数式用2!$A$3:$C$36,3,FALSE)))</f>
        <v/>
      </c>
      <c r="V29" s="818" t="s">
        <v>199</v>
      </c>
      <c r="W29" s="819">
        <v>4</v>
      </c>
      <c r="X29" s="820" t="s">
        <v>200</v>
      </c>
      <c r="Y29" s="821"/>
      <c r="Z29" s="822" t="s">
        <v>201</v>
      </c>
      <c r="AA29" s="823">
        <v>4</v>
      </c>
      <c r="AB29" s="824" t="s">
        <v>200</v>
      </c>
      <c r="AC29" s="825"/>
      <c r="AD29" s="824" t="s">
        <v>202</v>
      </c>
      <c r="AE29" s="826" t="s">
        <v>203</v>
      </c>
      <c r="AF29" s="827" t="str">
        <f t="shared" si="2"/>
        <v/>
      </c>
      <c r="AG29" s="828" t="s">
        <v>204</v>
      </c>
      <c r="AH29" s="829" t="str">
        <f t="shared" si="0"/>
        <v/>
      </c>
      <c r="AI29" s="830"/>
      <c r="AJ29" s="831"/>
      <c r="AK29" s="830"/>
      <c r="AL29" s="831"/>
    </row>
    <row r="30" spans="1:38" ht="36.75" customHeight="1">
      <c r="A30" s="809">
        <f t="shared" si="1"/>
        <v>19</v>
      </c>
      <c r="B30" s="814"/>
      <c r="C30" s="810" t="str">
        <f>IF(①基本情報入力シート!C46="","",①基本情報入力シート!C46)</f>
        <v/>
      </c>
      <c r="D30" s="811" t="str">
        <f>IF(①基本情報入力シート!D46="","",①基本情報入力シート!D46)</f>
        <v/>
      </c>
      <c r="E30" s="811" t="str">
        <f>IF(①基本情報入力シート!E46="","",①基本情報入力シート!E46)</f>
        <v/>
      </c>
      <c r="F30" s="811" t="str">
        <f>IF(①基本情報入力シート!F46="","",①基本情報入力シート!F46)</f>
        <v/>
      </c>
      <c r="G30" s="811" t="str">
        <f>IF(①基本情報入力シート!G46="","",①基本情報入力シート!G46)</f>
        <v/>
      </c>
      <c r="H30" s="811" t="str">
        <f>IF(①基本情報入力シート!H46="","",①基本情報入力シート!H46)</f>
        <v/>
      </c>
      <c r="I30" s="811" t="str">
        <f>IF(①基本情報入力シート!I46="","",①基本情報入力シート!I46)</f>
        <v/>
      </c>
      <c r="J30" s="811" t="str">
        <f>IF(①基本情報入力シート!J46="","",①基本情報入力シート!J46)</f>
        <v/>
      </c>
      <c r="K30" s="811" t="str">
        <f>IF(①基本情報入力シート!K46="","",①基本情報入力シート!K46)</f>
        <v/>
      </c>
      <c r="L30" s="846" t="str">
        <f>IF(①基本情報入力シート!L46="","",①基本情報入力シート!L46)</f>
        <v/>
      </c>
      <c r="M30" s="812" t="str">
        <f>IF(①基本情報入力シート!M46="","",①基本情報入力シート!M46)</f>
        <v/>
      </c>
      <c r="N30" s="812" t="str">
        <f>IF(①基本情報入力シート!R46="","",①基本情報入力シート!R46)</f>
        <v/>
      </c>
      <c r="O30" s="812" t="str">
        <f>IF(①基本情報入力シート!W46="","",①基本情報入力シート!W46)</f>
        <v/>
      </c>
      <c r="P30" s="809" t="str">
        <f>IF(①基本情報入力シート!X46="","",①基本情報入力シート!X46)</f>
        <v/>
      </c>
      <c r="Q30" s="813" t="str">
        <f>IF(①基本情報入力シート!Y46="","",①基本情報入力シート!Y46)</f>
        <v/>
      </c>
      <c r="R30" s="814"/>
      <c r="S30" s="815" t="str">
        <f>IF(B30="×","",IF(①基本情報入力シート!AB46="","",①基本情報入力シート!AB46))</f>
        <v/>
      </c>
      <c r="T30" s="816" t="str">
        <f>IF(B30="×","",IF(①基本情報入力シート!AA46="","",①基本情報入力シート!AA46))</f>
        <v/>
      </c>
      <c r="U30" s="817" t="str">
        <f>IF(B30="×","",IF(Q30="","",VLOOKUP(Q30,【参考】数式用2!$A$3:$C$36,3,FALSE)))</f>
        <v/>
      </c>
      <c r="V30" s="818" t="s">
        <v>199</v>
      </c>
      <c r="W30" s="819">
        <v>4</v>
      </c>
      <c r="X30" s="820" t="s">
        <v>200</v>
      </c>
      <c r="Y30" s="821"/>
      <c r="Z30" s="822" t="s">
        <v>201</v>
      </c>
      <c r="AA30" s="823">
        <v>4</v>
      </c>
      <c r="AB30" s="824" t="s">
        <v>200</v>
      </c>
      <c r="AC30" s="825"/>
      <c r="AD30" s="824" t="s">
        <v>202</v>
      </c>
      <c r="AE30" s="826" t="s">
        <v>203</v>
      </c>
      <c r="AF30" s="827" t="str">
        <f t="shared" si="2"/>
        <v/>
      </c>
      <c r="AG30" s="828" t="s">
        <v>204</v>
      </c>
      <c r="AH30" s="829" t="str">
        <f t="shared" si="0"/>
        <v/>
      </c>
      <c r="AI30" s="830"/>
      <c r="AJ30" s="831"/>
      <c r="AK30" s="830"/>
      <c r="AL30" s="831"/>
    </row>
    <row r="31" spans="1:38" ht="36.75" customHeight="1">
      <c r="A31" s="809">
        <f t="shared" si="1"/>
        <v>20</v>
      </c>
      <c r="B31" s="814"/>
      <c r="C31" s="810" t="str">
        <f>IF(①基本情報入力シート!C47="","",①基本情報入力シート!C47)</f>
        <v/>
      </c>
      <c r="D31" s="811" t="str">
        <f>IF(①基本情報入力シート!D47="","",①基本情報入力シート!D47)</f>
        <v/>
      </c>
      <c r="E31" s="811" t="str">
        <f>IF(①基本情報入力シート!E47="","",①基本情報入力シート!E47)</f>
        <v/>
      </c>
      <c r="F31" s="811" t="str">
        <f>IF(①基本情報入力シート!F47="","",①基本情報入力シート!F47)</f>
        <v/>
      </c>
      <c r="G31" s="811" t="str">
        <f>IF(①基本情報入力シート!G47="","",①基本情報入力シート!G47)</f>
        <v/>
      </c>
      <c r="H31" s="811" t="str">
        <f>IF(①基本情報入力シート!H47="","",①基本情報入力シート!H47)</f>
        <v/>
      </c>
      <c r="I31" s="811" t="str">
        <f>IF(①基本情報入力シート!I47="","",①基本情報入力シート!I47)</f>
        <v/>
      </c>
      <c r="J31" s="811" t="str">
        <f>IF(①基本情報入力シート!J47="","",①基本情報入力シート!J47)</f>
        <v/>
      </c>
      <c r="K31" s="811" t="str">
        <f>IF(①基本情報入力シート!K47="","",①基本情報入力シート!K47)</f>
        <v/>
      </c>
      <c r="L31" s="846" t="str">
        <f>IF(①基本情報入力シート!L47="","",①基本情報入力シート!L47)</f>
        <v/>
      </c>
      <c r="M31" s="812" t="str">
        <f>IF(①基本情報入力シート!M47="","",①基本情報入力シート!M47)</f>
        <v/>
      </c>
      <c r="N31" s="812" t="str">
        <f>IF(①基本情報入力シート!R47="","",①基本情報入力シート!R47)</f>
        <v/>
      </c>
      <c r="O31" s="812" t="str">
        <f>IF(①基本情報入力シート!W47="","",①基本情報入力シート!W47)</f>
        <v/>
      </c>
      <c r="P31" s="809" t="str">
        <f>IF(①基本情報入力シート!X47="","",①基本情報入力シート!X47)</f>
        <v/>
      </c>
      <c r="Q31" s="813" t="str">
        <f>IF(①基本情報入力シート!Y47="","",①基本情報入力シート!Y47)</f>
        <v/>
      </c>
      <c r="R31" s="814"/>
      <c r="S31" s="815" t="str">
        <f>IF(B31="×","",IF(①基本情報入力シート!AB47="","",①基本情報入力シート!AB47))</f>
        <v/>
      </c>
      <c r="T31" s="816" t="str">
        <f>IF(B31="×","",IF(①基本情報入力シート!AA47="","",①基本情報入力シート!AA47))</f>
        <v/>
      </c>
      <c r="U31" s="817" t="str">
        <f>IF(B31="×","",IF(Q31="","",VLOOKUP(Q31,【参考】数式用2!$A$3:$C$36,3,FALSE)))</f>
        <v/>
      </c>
      <c r="V31" s="818" t="s">
        <v>199</v>
      </c>
      <c r="W31" s="819">
        <v>4</v>
      </c>
      <c r="X31" s="820" t="s">
        <v>200</v>
      </c>
      <c r="Y31" s="821"/>
      <c r="Z31" s="822" t="s">
        <v>201</v>
      </c>
      <c r="AA31" s="823">
        <v>4</v>
      </c>
      <c r="AB31" s="824" t="s">
        <v>200</v>
      </c>
      <c r="AC31" s="825"/>
      <c r="AD31" s="824" t="s">
        <v>202</v>
      </c>
      <c r="AE31" s="826" t="s">
        <v>203</v>
      </c>
      <c r="AF31" s="827" t="str">
        <f t="shared" si="2"/>
        <v/>
      </c>
      <c r="AG31" s="828" t="s">
        <v>204</v>
      </c>
      <c r="AH31" s="829" t="str">
        <f t="shared" si="0"/>
        <v/>
      </c>
      <c r="AI31" s="830"/>
      <c r="AJ31" s="831"/>
      <c r="AK31" s="831"/>
      <c r="AL31" s="831"/>
    </row>
    <row r="32" spans="1:38" ht="36.75" customHeight="1">
      <c r="A32" s="809">
        <f t="shared" si="1"/>
        <v>21</v>
      </c>
      <c r="B32" s="814"/>
      <c r="C32" s="810" t="str">
        <f>IF(①基本情報入力シート!C48="","",①基本情報入力シート!C48)</f>
        <v/>
      </c>
      <c r="D32" s="811" t="str">
        <f>IF(①基本情報入力シート!D48="","",①基本情報入力シート!D48)</f>
        <v/>
      </c>
      <c r="E32" s="811" t="str">
        <f>IF(①基本情報入力シート!E48="","",①基本情報入力シート!E48)</f>
        <v/>
      </c>
      <c r="F32" s="811" t="str">
        <f>IF(①基本情報入力シート!F48="","",①基本情報入力シート!F48)</f>
        <v/>
      </c>
      <c r="G32" s="811" t="str">
        <f>IF(①基本情報入力シート!G48="","",①基本情報入力シート!G48)</f>
        <v/>
      </c>
      <c r="H32" s="811" t="str">
        <f>IF(①基本情報入力シート!H48="","",①基本情報入力シート!H48)</f>
        <v/>
      </c>
      <c r="I32" s="811" t="str">
        <f>IF(①基本情報入力シート!I48="","",①基本情報入力シート!I48)</f>
        <v/>
      </c>
      <c r="J32" s="811" t="str">
        <f>IF(①基本情報入力シート!J48="","",①基本情報入力シート!J48)</f>
        <v/>
      </c>
      <c r="K32" s="811" t="str">
        <f>IF(①基本情報入力シート!K48="","",①基本情報入力シート!K48)</f>
        <v/>
      </c>
      <c r="L32" s="846" t="str">
        <f>IF(①基本情報入力シート!L48="","",①基本情報入力シート!L48)</f>
        <v/>
      </c>
      <c r="M32" s="812" t="str">
        <f>IF(①基本情報入力シート!M48="","",①基本情報入力シート!M48)</f>
        <v/>
      </c>
      <c r="N32" s="812" t="str">
        <f>IF(①基本情報入力シート!R48="","",①基本情報入力シート!R48)</f>
        <v/>
      </c>
      <c r="O32" s="812" t="str">
        <f>IF(①基本情報入力シート!W48="","",①基本情報入力シート!W48)</f>
        <v/>
      </c>
      <c r="P32" s="809" t="str">
        <f>IF(①基本情報入力シート!X48="","",①基本情報入力シート!X48)</f>
        <v/>
      </c>
      <c r="Q32" s="813" t="str">
        <f>IF(①基本情報入力シート!Y48="","",①基本情報入力シート!Y48)</f>
        <v/>
      </c>
      <c r="R32" s="814"/>
      <c r="S32" s="815" t="str">
        <f>IF(B32="×","",IF(①基本情報入力シート!AB48="","",①基本情報入力シート!AB48))</f>
        <v/>
      </c>
      <c r="T32" s="816" t="str">
        <f>IF(B32="×","",IF(①基本情報入力シート!AA48="","",①基本情報入力シート!AA48))</f>
        <v/>
      </c>
      <c r="U32" s="817" t="str">
        <f>IF(B32="×","",IF(Q32="","",VLOOKUP(Q32,【参考】数式用2!$A$3:$C$36,3,FALSE)))</f>
        <v/>
      </c>
      <c r="V32" s="818" t="s">
        <v>199</v>
      </c>
      <c r="W32" s="819"/>
      <c r="X32" s="820" t="s">
        <v>200</v>
      </c>
      <c r="Y32" s="821"/>
      <c r="Z32" s="822" t="s">
        <v>201</v>
      </c>
      <c r="AA32" s="823"/>
      <c r="AB32" s="824" t="s">
        <v>200</v>
      </c>
      <c r="AC32" s="825"/>
      <c r="AD32" s="824" t="s">
        <v>202</v>
      </c>
      <c r="AE32" s="826" t="s">
        <v>203</v>
      </c>
      <c r="AF32" s="827" t="str">
        <f t="shared" si="2"/>
        <v/>
      </c>
      <c r="AG32" s="828" t="s">
        <v>204</v>
      </c>
      <c r="AH32" s="829" t="str">
        <f t="shared" si="0"/>
        <v/>
      </c>
      <c r="AI32" s="830"/>
      <c r="AJ32" s="831"/>
      <c r="AK32" s="831"/>
      <c r="AL32" s="831"/>
    </row>
    <row r="33" spans="1:38" ht="36.75" customHeight="1">
      <c r="A33" s="809">
        <f t="shared" si="1"/>
        <v>22</v>
      </c>
      <c r="B33" s="814"/>
      <c r="C33" s="810" t="str">
        <f>IF(①基本情報入力シート!C49="","",①基本情報入力シート!C49)</f>
        <v/>
      </c>
      <c r="D33" s="811" t="str">
        <f>IF(①基本情報入力シート!D49="","",①基本情報入力シート!D49)</f>
        <v/>
      </c>
      <c r="E33" s="811" t="str">
        <f>IF(①基本情報入力シート!E49="","",①基本情報入力シート!E49)</f>
        <v/>
      </c>
      <c r="F33" s="811" t="str">
        <f>IF(①基本情報入力シート!F49="","",①基本情報入力シート!F49)</f>
        <v/>
      </c>
      <c r="G33" s="811" t="str">
        <f>IF(①基本情報入力シート!G49="","",①基本情報入力シート!G49)</f>
        <v/>
      </c>
      <c r="H33" s="811" t="str">
        <f>IF(①基本情報入力シート!H49="","",①基本情報入力シート!H49)</f>
        <v/>
      </c>
      <c r="I33" s="811" t="str">
        <f>IF(①基本情報入力シート!I49="","",①基本情報入力シート!I49)</f>
        <v/>
      </c>
      <c r="J33" s="811" t="str">
        <f>IF(①基本情報入力シート!J49="","",①基本情報入力シート!J49)</f>
        <v/>
      </c>
      <c r="K33" s="811" t="str">
        <f>IF(①基本情報入力シート!K49="","",①基本情報入力シート!K49)</f>
        <v/>
      </c>
      <c r="L33" s="846" t="str">
        <f>IF(①基本情報入力シート!L49="","",①基本情報入力シート!L49)</f>
        <v/>
      </c>
      <c r="M33" s="812" t="str">
        <f>IF(①基本情報入力シート!M49="","",①基本情報入力シート!M49)</f>
        <v/>
      </c>
      <c r="N33" s="812" t="str">
        <f>IF(①基本情報入力シート!R49="","",①基本情報入力シート!R49)</f>
        <v/>
      </c>
      <c r="O33" s="812" t="str">
        <f>IF(①基本情報入力シート!W49="","",①基本情報入力シート!W49)</f>
        <v/>
      </c>
      <c r="P33" s="809" t="str">
        <f>IF(①基本情報入力シート!X49="","",①基本情報入力シート!X49)</f>
        <v/>
      </c>
      <c r="Q33" s="813" t="str">
        <f>IF(①基本情報入力シート!Y49="","",①基本情報入力シート!Y49)</f>
        <v/>
      </c>
      <c r="R33" s="814"/>
      <c r="S33" s="815" t="str">
        <f>IF(B33="×","",IF(①基本情報入力シート!AB49="","",①基本情報入力シート!AB49))</f>
        <v/>
      </c>
      <c r="T33" s="816" t="str">
        <f>IF(B33="×","",IF(①基本情報入力シート!AA49="","",①基本情報入力シート!AA49))</f>
        <v/>
      </c>
      <c r="U33" s="817" t="str">
        <f>IF(B33="×","",IF(Q33="","",VLOOKUP(Q33,【参考】数式用2!$A$3:$C$36,3,FALSE)))</f>
        <v/>
      </c>
      <c r="V33" s="818" t="s">
        <v>199</v>
      </c>
      <c r="W33" s="819"/>
      <c r="X33" s="820" t="s">
        <v>200</v>
      </c>
      <c r="Y33" s="821"/>
      <c r="Z33" s="822" t="s">
        <v>201</v>
      </c>
      <c r="AA33" s="823"/>
      <c r="AB33" s="824" t="s">
        <v>200</v>
      </c>
      <c r="AC33" s="825"/>
      <c r="AD33" s="824" t="s">
        <v>202</v>
      </c>
      <c r="AE33" s="826" t="s">
        <v>203</v>
      </c>
      <c r="AF33" s="827" t="str">
        <f t="shared" si="2"/>
        <v/>
      </c>
      <c r="AG33" s="828" t="s">
        <v>204</v>
      </c>
      <c r="AH33" s="829" t="str">
        <f t="shared" si="0"/>
        <v/>
      </c>
      <c r="AI33" s="830"/>
      <c r="AJ33" s="831"/>
      <c r="AK33" s="831"/>
      <c r="AL33" s="831"/>
    </row>
    <row r="34" spans="1:38" ht="36.75" customHeight="1">
      <c r="A34" s="809">
        <f t="shared" si="1"/>
        <v>23</v>
      </c>
      <c r="B34" s="814"/>
      <c r="C34" s="810" t="str">
        <f>IF(①基本情報入力シート!C50="","",①基本情報入力シート!C50)</f>
        <v/>
      </c>
      <c r="D34" s="811" t="str">
        <f>IF(①基本情報入力シート!D50="","",①基本情報入力シート!D50)</f>
        <v/>
      </c>
      <c r="E34" s="811" t="str">
        <f>IF(①基本情報入力シート!E50="","",①基本情報入力シート!E50)</f>
        <v/>
      </c>
      <c r="F34" s="811" t="str">
        <f>IF(①基本情報入力シート!F50="","",①基本情報入力シート!F50)</f>
        <v/>
      </c>
      <c r="G34" s="811" t="str">
        <f>IF(①基本情報入力シート!G50="","",①基本情報入力シート!G50)</f>
        <v/>
      </c>
      <c r="H34" s="811" t="str">
        <f>IF(①基本情報入力シート!H50="","",①基本情報入力シート!H50)</f>
        <v/>
      </c>
      <c r="I34" s="811" t="str">
        <f>IF(①基本情報入力シート!I50="","",①基本情報入力シート!I50)</f>
        <v/>
      </c>
      <c r="J34" s="811" t="str">
        <f>IF(①基本情報入力シート!J50="","",①基本情報入力シート!J50)</f>
        <v/>
      </c>
      <c r="K34" s="811" t="str">
        <f>IF(①基本情報入力シート!K50="","",①基本情報入力シート!K50)</f>
        <v/>
      </c>
      <c r="L34" s="846" t="str">
        <f>IF(①基本情報入力シート!L50="","",①基本情報入力シート!L50)</f>
        <v/>
      </c>
      <c r="M34" s="812" t="str">
        <f>IF(①基本情報入力シート!M50="","",①基本情報入力シート!M50)</f>
        <v/>
      </c>
      <c r="N34" s="812" t="str">
        <f>IF(①基本情報入力シート!R50="","",①基本情報入力シート!R50)</f>
        <v/>
      </c>
      <c r="O34" s="812" t="str">
        <f>IF(①基本情報入力シート!W50="","",①基本情報入力シート!W50)</f>
        <v/>
      </c>
      <c r="P34" s="809" t="str">
        <f>IF(①基本情報入力シート!X50="","",①基本情報入力シート!X50)</f>
        <v/>
      </c>
      <c r="Q34" s="813" t="str">
        <f>IF(①基本情報入力シート!Y50="","",①基本情報入力シート!Y50)</f>
        <v/>
      </c>
      <c r="R34" s="814"/>
      <c r="S34" s="815" t="str">
        <f>IF(B34="×","",IF(①基本情報入力シート!AB50="","",①基本情報入力シート!AB50))</f>
        <v/>
      </c>
      <c r="T34" s="816" t="str">
        <f>IF(B34="×","",IF(①基本情報入力シート!AA50="","",①基本情報入力シート!AA50))</f>
        <v/>
      </c>
      <c r="U34" s="817" t="str">
        <f>IF(B34="×","",IF(Q34="","",VLOOKUP(Q34,【参考】数式用2!$A$3:$C$36,3,FALSE)))</f>
        <v/>
      </c>
      <c r="V34" s="818" t="s">
        <v>199</v>
      </c>
      <c r="W34" s="819"/>
      <c r="X34" s="820" t="s">
        <v>200</v>
      </c>
      <c r="Y34" s="821"/>
      <c r="Z34" s="822" t="s">
        <v>201</v>
      </c>
      <c r="AA34" s="823"/>
      <c r="AB34" s="824" t="s">
        <v>200</v>
      </c>
      <c r="AC34" s="825"/>
      <c r="AD34" s="824" t="s">
        <v>202</v>
      </c>
      <c r="AE34" s="826" t="s">
        <v>203</v>
      </c>
      <c r="AF34" s="827" t="str">
        <f t="shared" si="2"/>
        <v/>
      </c>
      <c r="AG34" s="828" t="s">
        <v>204</v>
      </c>
      <c r="AH34" s="829" t="str">
        <f t="shared" si="0"/>
        <v/>
      </c>
      <c r="AI34" s="830"/>
      <c r="AJ34" s="831"/>
      <c r="AK34" s="830"/>
      <c r="AL34" s="831"/>
    </row>
    <row r="35" spans="1:38" ht="36.75" customHeight="1">
      <c r="A35" s="809">
        <f t="shared" si="1"/>
        <v>24</v>
      </c>
      <c r="B35" s="814"/>
      <c r="C35" s="810" t="str">
        <f>IF(①基本情報入力シート!C51="","",①基本情報入力シート!C51)</f>
        <v/>
      </c>
      <c r="D35" s="811" t="str">
        <f>IF(①基本情報入力シート!D51="","",①基本情報入力シート!D51)</f>
        <v/>
      </c>
      <c r="E35" s="811" t="str">
        <f>IF(①基本情報入力シート!E51="","",①基本情報入力シート!E51)</f>
        <v/>
      </c>
      <c r="F35" s="811" t="str">
        <f>IF(①基本情報入力シート!F51="","",①基本情報入力シート!F51)</f>
        <v/>
      </c>
      <c r="G35" s="811" t="str">
        <f>IF(①基本情報入力シート!G51="","",①基本情報入力シート!G51)</f>
        <v/>
      </c>
      <c r="H35" s="811" t="str">
        <f>IF(①基本情報入力シート!H51="","",①基本情報入力シート!H51)</f>
        <v/>
      </c>
      <c r="I35" s="811" t="str">
        <f>IF(①基本情報入力シート!I51="","",①基本情報入力シート!I51)</f>
        <v/>
      </c>
      <c r="J35" s="811" t="str">
        <f>IF(①基本情報入力シート!J51="","",①基本情報入力シート!J51)</f>
        <v/>
      </c>
      <c r="K35" s="811" t="str">
        <f>IF(①基本情報入力シート!K51="","",①基本情報入力シート!K51)</f>
        <v/>
      </c>
      <c r="L35" s="846" t="str">
        <f>IF(①基本情報入力シート!L51="","",①基本情報入力シート!L51)</f>
        <v/>
      </c>
      <c r="M35" s="812" t="str">
        <f>IF(①基本情報入力シート!M51="","",①基本情報入力シート!M51)</f>
        <v/>
      </c>
      <c r="N35" s="812" t="str">
        <f>IF(①基本情報入力シート!R51="","",①基本情報入力シート!R51)</f>
        <v/>
      </c>
      <c r="O35" s="812" t="str">
        <f>IF(①基本情報入力シート!W51="","",①基本情報入力シート!W51)</f>
        <v/>
      </c>
      <c r="P35" s="809" t="str">
        <f>IF(①基本情報入力シート!X51="","",①基本情報入力シート!X51)</f>
        <v/>
      </c>
      <c r="Q35" s="813" t="str">
        <f>IF(①基本情報入力シート!Y51="","",①基本情報入力シート!Y51)</f>
        <v/>
      </c>
      <c r="R35" s="814"/>
      <c r="S35" s="815" t="str">
        <f>IF(B35="×","",IF(①基本情報入力シート!AB51="","",①基本情報入力シート!AB51))</f>
        <v/>
      </c>
      <c r="T35" s="816" t="str">
        <f>IF(B35="×","",IF(①基本情報入力シート!AA51="","",①基本情報入力シート!AA51))</f>
        <v/>
      </c>
      <c r="U35" s="817" t="str">
        <f>IF(B35="×","",IF(Q35="","",VLOOKUP(Q35,【参考】数式用2!$A$3:$C$36,3,FALSE)))</f>
        <v/>
      </c>
      <c r="V35" s="818" t="s">
        <v>199</v>
      </c>
      <c r="W35" s="819"/>
      <c r="X35" s="820" t="s">
        <v>200</v>
      </c>
      <c r="Y35" s="821"/>
      <c r="Z35" s="822" t="s">
        <v>201</v>
      </c>
      <c r="AA35" s="823"/>
      <c r="AB35" s="824" t="s">
        <v>200</v>
      </c>
      <c r="AC35" s="825"/>
      <c r="AD35" s="824" t="s">
        <v>202</v>
      </c>
      <c r="AE35" s="826" t="s">
        <v>203</v>
      </c>
      <c r="AF35" s="827" t="str">
        <f t="shared" si="2"/>
        <v/>
      </c>
      <c r="AG35" s="828" t="s">
        <v>204</v>
      </c>
      <c r="AH35" s="829" t="str">
        <f t="shared" si="0"/>
        <v/>
      </c>
      <c r="AI35" s="830"/>
      <c r="AJ35" s="831"/>
      <c r="AK35" s="830"/>
      <c r="AL35" s="831"/>
    </row>
    <row r="36" spans="1:38" ht="36.75" customHeight="1">
      <c r="A36" s="809">
        <f t="shared" si="1"/>
        <v>25</v>
      </c>
      <c r="B36" s="814"/>
      <c r="C36" s="810" t="str">
        <f>IF(①基本情報入力シート!C52="","",①基本情報入力シート!C52)</f>
        <v/>
      </c>
      <c r="D36" s="811" t="str">
        <f>IF(①基本情報入力シート!D52="","",①基本情報入力シート!D52)</f>
        <v/>
      </c>
      <c r="E36" s="811" t="str">
        <f>IF(①基本情報入力シート!E52="","",①基本情報入力シート!E52)</f>
        <v/>
      </c>
      <c r="F36" s="811" t="str">
        <f>IF(①基本情報入力シート!F52="","",①基本情報入力シート!F52)</f>
        <v/>
      </c>
      <c r="G36" s="811" t="str">
        <f>IF(①基本情報入力シート!G52="","",①基本情報入力シート!G52)</f>
        <v/>
      </c>
      <c r="H36" s="811" t="str">
        <f>IF(①基本情報入力シート!H52="","",①基本情報入力シート!H52)</f>
        <v/>
      </c>
      <c r="I36" s="811" t="str">
        <f>IF(①基本情報入力シート!I52="","",①基本情報入力シート!I52)</f>
        <v/>
      </c>
      <c r="J36" s="811" t="str">
        <f>IF(①基本情報入力シート!J52="","",①基本情報入力シート!J52)</f>
        <v/>
      </c>
      <c r="K36" s="811" t="str">
        <f>IF(①基本情報入力シート!K52="","",①基本情報入力シート!K52)</f>
        <v/>
      </c>
      <c r="L36" s="846" t="str">
        <f>IF(①基本情報入力シート!L52="","",①基本情報入力シート!L52)</f>
        <v/>
      </c>
      <c r="M36" s="812" t="str">
        <f>IF(①基本情報入力シート!M52="","",①基本情報入力シート!M52)</f>
        <v/>
      </c>
      <c r="N36" s="812" t="str">
        <f>IF(①基本情報入力シート!R52="","",①基本情報入力シート!R52)</f>
        <v/>
      </c>
      <c r="O36" s="812" t="str">
        <f>IF(①基本情報入力シート!W52="","",①基本情報入力シート!W52)</f>
        <v/>
      </c>
      <c r="P36" s="809" t="str">
        <f>IF(①基本情報入力シート!X52="","",①基本情報入力シート!X52)</f>
        <v/>
      </c>
      <c r="Q36" s="813" t="str">
        <f>IF(①基本情報入力シート!Y52="","",①基本情報入力シート!Y52)</f>
        <v/>
      </c>
      <c r="R36" s="814"/>
      <c r="S36" s="815" t="str">
        <f>IF(B36="×","",IF(①基本情報入力シート!AB52="","",①基本情報入力シート!AB52))</f>
        <v/>
      </c>
      <c r="T36" s="816" t="str">
        <f>IF(B36="×","",IF(①基本情報入力シート!AA52="","",①基本情報入力シート!AA52))</f>
        <v/>
      </c>
      <c r="U36" s="817" t="str">
        <f>IF(B36="×","",IF(Q36="","",VLOOKUP(Q36,【参考】数式用2!$A$3:$C$36,3,FALSE)))</f>
        <v/>
      </c>
      <c r="V36" s="818" t="s">
        <v>199</v>
      </c>
      <c r="W36" s="819"/>
      <c r="X36" s="820" t="s">
        <v>200</v>
      </c>
      <c r="Y36" s="821"/>
      <c r="Z36" s="822" t="s">
        <v>201</v>
      </c>
      <c r="AA36" s="823"/>
      <c r="AB36" s="824" t="s">
        <v>200</v>
      </c>
      <c r="AC36" s="825"/>
      <c r="AD36" s="824" t="s">
        <v>202</v>
      </c>
      <c r="AE36" s="826" t="s">
        <v>203</v>
      </c>
      <c r="AF36" s="827" t="str">
        <f t="shared" si="2"/>
        <v/>
      </c>
      <c r="AG36" s="828" t="s">
        <v>204</v>
      </c>
      <c r="AH36" s="829" t="str">
        <f t="shared" si="0"/>
        <v/>
      </c>
      <c r="AI36" s="830"/>
      <c r="AJ36" s="831"/>
      <c r="AK36" s="830"/>
      <c r="AL36" s="831"/>
    </row>
    <row r="37" spans="1:38" ht="36.75" customHeight="1">
      <c r="A37" s="809">
        <f t="shared" si="1"/>
        <v>26</v>
      </c>
      <c r="B37" s="814"/>
      <c r="C37" s="810" t="str">
        <f>IF(①基本情報入力シート!C53="","",①基本情報入力シート!C53)</f>
        <v/>
      </c>
      <c r="D37" s="811" t="str">
        <f>IF(①基本情報入力シート!D53="","",①基本情報入力シート!D53)</f>
        <v/>
      </c>
      <c r="E37" s="811" t="str">
        <f>IF(①基本情報入力シート!E53="","",①基本情報入力シート!E53)</f>
        <v/>
      </c>
      <c r="F37" s="811" t="str">
        <f>IF(①基本情報入力シート!F53="","",①基本情報入力シート!F53)</f>
        <v/>
      </c>
      <c r="G37" s="811" t="str">
        <f>IF(①基本情報入力シート!G53="","",①基本情報入力シート!G53)</f>
        <v/>
      </c>
      <c r="H37" s="811" t="str">
        <f>IF(①基本情報入力シート!H53="","",①基本情報入力シート!H53)</f>
        <v/>
      </c>
      <c r="I37" s="811" t="str">
        <f>IF(①基本情報入力シート!I53="","",①基本情報入力シート!I53)</f>
        <v/>
      </c>
      <c r="J37" s="811" t="str">
        <f>IF(①基本情報入力シート!J53="","",①基本情報入力シート!J53)</f>
        <v/>
      </c>
      <c r="K37" s="811" t="str">
        <f>IF(①基本情報入力シート!K53="","",①基本情報入力シート!K53)</f>
        <v/>
      </c>
      <c r="L37" s="846" t="str">
        <f>IF(①基本情報入力シート!L53="","",①基本情報入力シート!L53)</f>
        <v/>
      </c>
      <c r="M37" s="812" t="str">
        <f>IF(①基本情報入力シート!M53="","",①基本情報入力シート!M53)</f>
        <v/>
      </c>
      <c r="N37" s="812" t="str">
        <f>IF(①基本情報入力シート!R53="","",①基本情報入力シート!R53)</f>
        <v/>
      </c>
      <c r="O37" s="812" t="str">
        <f>IF(①基本情報入力シート!W53="","",①基本情報入力シート!W53)</f>
        <v/>
      </c>
      <c r="P37" s="809" t="str">
        <f>IF(①基本情報入力シート!X53="","",①基本情報入力シート!X53)</f>
        <v/>
      </c>
      <c r="Q37" s="813" t="str">
        <f>IF(①基本情報入力シート!Y53="","",①基本情報入力シート!Y53)</f>
        <v/>
      </c>
      <c r="R37" s="814"/>
      <c r="S37" s="815" t="str">
        <f>IF(B37="×","",IF(①基本情報入力シート!AB53="","",①基本情報入力シート!AB53))</f>
        <v/>
      </c>
      <c r="T37" s="816" t="str">
        <f>IF(B37="×","",IF(①基本情報入力シート!AA53="","",①基本情報入力シート!AA53))</f>
        <v/>
      </c>
      <c r="U37" s="817" t="str">
        <f>IF(B37="×","",IF(Q37="","",VLOOKUP(Q37,【参考】数式用2!$A$3:$C$36,3,FALSE)))</f>
        <v/>
      </c>
      <c r="V37" s="818" t="s">
        <v>199</v>
      </c>
      <c r="W37" s="819"/>
      <c r="X37" s="820" t="s">
        <v>200</v>
      </c>
      <c r="Y37" s="821"/>
      <c r="Z37" s="822" t="s">
        <v>201</v>
      </c>
      <c r="AA37" s="823"/>
      <c r="AB37" s="824" t="s">
        <v>200</v>
      </c>
      <c r="AC37" s="825"/>
      <c r="AD37" s="824" t="s">
        <v>202</v>
      </c>
      <c r="AE37" s="826" t="s">
        <v>203</v>
      </c>
      <c r="AF37" s="827" t="str">
        <f t="shared" si="2"/>
        <v/>
      </c>
      <c r="AG37" s="828" t="s">
        <v>204</v>
      </c>
      <c r="AH37" s="829" t="str">
        <f t="shared" si="0"/>
        <v/>
      </c>
      <c r="AI37" s="830"/>
      <c r="AJ37" s="831"/>
      <c r="AK37" s="830"/>
      <c r="AL37" s="831"/>
    </row>
    <row r="38" spans="1:38" ht="36.75" customHeight="1">
      <c r="A38" s="809">
        <f t="shared" si="1"/>
        <v>27</v>
      </c>
      <c r="B38" s="814"/>
      <c r="C38" s="810" t="str">
        <f>IF(①基本情報入力シート!C54="","",①基本情報入力シート!C54)</f>
        <v/>
      </c>
      <c r="D38" s="811" t="str">
        <f>IF(①基本情報入力シート!D54="","",①基本情報入力シート!D54)</f>
        <v/>
      </c>
      <c r="E38" s="811" t="str">
        <f>IF(①基本情報入力シート!E54="","",①基本情報入力シート!E54)</f>
        <v/>
      </c>
      <c r="F38" s="811" t="str">
        <f>IF(①基本情報入力シート!F54="","",①基本情報入力シート!F54)</f>
        <v/>
      </c>
      <c r="G38" s="811" t="str">
        <f>IF(①基本情報入力シート!G54="","",①基本情報入力シート!G54)</f>
        <v/>
      </c>
      <c r="H38" s="811" t="str">
        <f>IF(①基本情報入力シート!H54="","",①基本情報入力シート!H54)</f>
        <v/>
      </c>
      <c r="I38" s="811" t="str">
        <f>IF(①基本情報入力シート!I54="","",①基本情報入力シート!I54)</f>
        <v/>
      </c>
      <c r="J38" s="811" t="str">
        <f>IF(①基本情報入力シート!J54="","",①基本情報入力シート!J54)</f>
        <v/>
      </c>
      <c r="K38" s="811" t="str">
        <f>IF(①基本情報入力シート!K54="","",①基本情報入力シート!K54)</f>
        <v/>
      </c>
      <c r="L38" s="846" t="str">
        <f>IF(①基本情報入力シート!L54="","",①基本情報入力シート!L54)</f>
        <v/>
      </c>
      <c r="M38" s="812" t="str">
        <f>IF(①基本情報入力シート!M54="","",①基本情報入力シート!M54)</f>
        <v/>
      </c>
      <c r="N38" s="812" t="str">
        <f>IF(①基本情報入力シート!R54="","",①基本情報入力シート!R54)</f>
        <v/>
      </c>
      <c r="O38" s="812" t="str">
        <f>IF(①基本情報入力シート!W54="","",①基本情報入力シート!W54)</f>
        <v/>
      </c>
      <c r="P38" s="809" t="str">
        <f>IF(①基本情報入力シート!X54="","",①基本情報入力シート!X54)</f>
        <v/>
      </c>
      <c r="Q38" s="813" t="str">
        <f>IF(①基本情報入力シート!Y54="","",①基本情報入力シート!Y54)</f>
        <v/>
      </c>
      <c r="R38" s="814"/>
      <c r="S38" s="815" t="str">
        <f>IF(B38="×","",IF(①基本情報入力シート!AB54="","",①基本情報入力シート!AB54))</f>
        <v/>
      </c>
      <c r="T38" s="816" t="str">
        <f>IF(B38="×","",IF(①基本情報入力シート!AA54="","",①基本情報入力シート!AA54))</f>
        <v/>
      </c>
      <c r="U38" s="817" t="str">
        <f>IF(B38="×","",IF(Q38="","",VLOOKUP(Q38,【参考】数式用2!$A$3:$C$36,3,FALSE)))</f>
        <v/>
      </c>
      <c r="V38" s="818" t="s">
        <v>199</v>
      </c>
      <c r="W38" s="819"/>
      <c r="X38" s="820" t="s">
        <v>200</v>
      </c>
      <c r="Y38" s="821"/>
      <c r="Z38" s="822" t="s">
        <v>201</v>
      </c>
      <c r="AA38" s="823"/>
      <c r="AB38" s="824" t="s">
        <v>200</v>
      </c>
      <c r="AC38" s="825"/>
      <c r="AD38" s="824" t="s">
        <v>202</v>
      </c>
      <c r="AE38" s="826" t="s">
        <v>203</v>
      </c>
      <c r="AF38" s="827" t="str">
        <f t="shared" si="2"/>
        <v/>
      </c>
      <c r="AG38" s="828" t="s">
        <v>204</v>
      </c>
      <c r="AH38" s="829" t="str">
        <f t="shared" si="0"/>
        <v/>
      </c>
      <c r="AI38" s="830"/>
      <c r="AJ38" s="831"/>
      <c r="AK38" s="830"/>
      <c r="AL38" s="831"/>
    </row>
    <row r="39" spans="1:38" ht="36.75" customHeight="1">
      <c r="A39" s="809">
        <f t="shared" si="1"/>
        <v>28</v>
      </c>
      <c r="B39" s="814"/>
      <c r="C39" s="810" t="str">
        <f>IF(①基本情報入力シート!C55="","",①基本情報入力シート!C55)</f>
        <v/>
      </c>
      <c r="D39" s="811" t="str">
        <f>IF(①基本情報入力シート!D55="","",①基本情報入力シート!D55)</f>
        <v/>
      </c>
      <c r="E39" s="811" t="str">
        <f>IF(①基本情報入力シート!E55="","",①基本情報入力シート!E55)</f>
        <v/>
      </c>
      <c r="F39" s="811" t="str">
        <f>IF(①基本情報入力シート!F55="","",①基本情報入力シート!F55)</f>
        <v/>
      </c>
      <c r="G39" s="811" t="str">
        <f>IF(①基本情報入力シート!G55="","",①基本情報入力シート!G55)</f>
        <v/>
      </c>
      <c r="H39" s="811" t="str">
        <f>IF(①基本情報入力シート!H55="","",①基本情報入力シート!H55)</f>
        <v/>
      </c>
      <c r="I39" s="811" t="str">
        <f>IF(①基本情報入力シート!I55="","",①基本情報入力シート!I55)</f>
        <v/>
      </c>
      <c r="J39" s="811" t="str">
        <f>IF(①基本情報入力シート!J55="","",①基本情報入力シート!J55)</f>
        <v/>
      </c>
      <c r="K39" s="811" t="str">
        <f>IF(①基本情報入力シート!K55="","",①基本情報入力シート!K55)</f>
        <v/>
      </c>
      <c r="L39" s="846" t="str">
        <f>IF(①基本情報入力シート!L55="","",①基本情報入力シート!L55)</f>
        <v/>
      </c>
      <c r="M39" s="812" t="str">
        <f>IF(①基本情報入力シート!M55="","",①基本情報入力シート!M55)</f>
        <v/>
      </c>
      <c r="N39" s="812" t="str">
        <f>IF(①基本情報入力シート!R55="","",①基本情報入力シート!R55)</f>
        <v/>
      </c>
      <c r="O39" s="812" t="str">
        <f>IF(①基本情報入力シート!W55="","",①基本情報入力シート!W55)</f>
        <v/>
      </c>
      <c r="P39" s="809" t="str">
        <f>IF(①基本情報入力シート!X55="","",①基本情報入力シート!X55)</f>
        <v/>
      </c>
      <c r="Q39" s="813" t="str">
        <f>IF(①基本情報入力シート!Y55="","",①基本情報入力シート!Y55)</f>
        <v/>
      </c>
      <c r="R39" s="814"/>
      <c r="S39" s="815" t="str">
        <f>IF(B39="×","",IF(①基本情報入力シート!AB55="","",①基本情報入力シート!AB55))</f>
        <v/>
      </c>
      <c r="T39" s="816" t="str">
        <f>IF(B39="×","",IF(①基本情報入力シート!AA55="","",①基本情報入力シート!AA55))</f>
        <v/>
      </c>
      <c r="U39" s="817" t="str">
        <f>IF(B39="×","",IF(Q39="","",VLOOKUP(Q39,【参考】数式用2!$A$3:$C$36,3,FALSE)))</f>
        <v/>
      </c>
      <c r="V39" s="818" t="s">
        <v>199</v>
      </c>
      <c r="W39" s="819"/>
      <c r="X39" s="820" t="s">
        <v>200</v>
      </c>
      <c r="Y39" s="821"/>
      <c r="Z39" s="822" t="s">
        <v>201</v>
      </c>
      <c r="AA39" s="823"/>
      <c r="AB39" s="824" t="s">
        <v>200</v>
      </c>
      <c r="AC39" s="825"/>
      <c r="AD39" s="824" t="s">
        <v>202</v>
      </c>
      <c r="AE39" s="826" t="s">
        <v>203</v>
      </c>
      <c r="AF39" s="827" t="str">
        <f t="shared" si="2"/>
        <v/>
      </c>
      <c r="AG39" s="828" t="s">
        <v>204</v>
      </c>
      <c r="AH39" s="829" t="str">
        <f t="shared" si="0"/>
        <v/>
      </c>
      <c r="AI39" s="830"/>
      <c r="AJ39" s="831"/>
      <c r="AK39" s="830"/>
      <c r="AL39" s="831"/>
    </row>
    <row r="40" spans="1:38" ht="36.75" customHeight="1">
      <c r="A40" s="809">
        <f t="shared" si="1"/>
        <v>29</v>
      </c>
      <c r="B40" s="814"/>
      <c r="C40" s="810" t="str">
        <f>IF(①基本情報入力シート!C56="","",①基本情報入力シート!C56)</f>
        <v/>
      </c>
      <c r="D40" s="811" t="str">
        <f>IF(①基本情報入力シート!D56="","",①基本情報入力シート!D56)</f>
        <v/>
      </c>
      <c r="E40" s="811" t="str">
        <f>IF(①基本情報入力シート!E56="","",①基本情報入力シート!E56)</f>
        <v/>
      </c>
      <c r="F40" s="811" t="str">
        <f>IF(①基本情報入力シート!F56="","",①基本情報入力シート!F56)</f>
        <v/>
      </c>
      <c r="G40" s="811" t="str">
        <f>IF(①基本情報入力シート!G56="","",①基本情報入力シート!G56)</f>
        <v/>
      </c>
      <c r="H40" s="811" t="str">
        <f>IF(①基本情報入力シート!H56="","",①基本情報入力シート!H56)</f>
        <v/>
      </c>
      <c r="I40" s="811" t="str">
        <f>IF(①基本情報入力シート!I56="","",①基本情報入力シート!I56)</f>
        <v/>
      </c>
      <c r="J40" s="811" t="str">
        <f>IF(①基本情報入力シート!J56="","",①基本情報入力シート!J56)</f>
        <v/>
      </c>
      <c r="K40" s="811" t="str">
        <f>IF(①基本情報入力シート!K56="","",①基本情報入力シート!K56)</f>
        <v/>
      </c>
      <c r="L40" s="846" t="str">
        <f>IF(①基本情報入力シート!L56="","",①基本情報入力シート!L56)</f>
        <v/>
      </c>
      <c r="M40" s="812" t="str">
        <f>IF(①基本情報入力シート!M56="","",①基本情報入力シート!M56)</f>
        <v/>
      </c>
      <c r="N40" s="812" t="str">
        <f>IF(①基本情報入力シート!R56="","",①基本情報入力シート!R56)</f>
        <v/>
      </c>
      <c r="O40" s="812" t="str">
        <f>IF(①基本情報入力シート!W56="","",①基本情報入力シート!W56)</f>
        <v/>
      </c>
      <c r="P40" s="809" t="str">
        <f>IF(①基本情報入力シート!X56="","",①基本情報入力シート!X56)</f>
        <v/>
      </c>
      <c r="Q40" s="813" t="str">
        <f>IF(①基本情報入力シート!Y56="","",①基本情報入力シート!Y56)</f>
        <v/>
      </c>
      <c r="R40" s="814"/>
      <c r="S40" s="815" t="str">
        <f>IF(B40="×","",IF(①基本情報入力シート!AB56="","",①基本情報入力シート!AB56))</f>
        <v/>
      </c>
      <c r="T40" s="816" t="str">
        <f>IF(B40="×","",IF(①基本情報入力シート!AA56="","",①基本情報入力シート!AA56))</f>
        <v/>
      </c>
      <c r="U40" s="817" t="str">
        <f>IF(B40="×","",IF(Q40="","",VLOOKUP(Q40,【参考】数式用2!$A$3:$C$36,3,FALSE)))</f>
        <v/>
      </c>
      <c r="V40" s="818" t="s">
        <v>199</v>
      </c>
      <c r="W40" s="819"/>
      <c r="X40" s="820" t="s">
        <v>200</v>
      </c>
      <c r="Y40" s="821"/>
      <c r="Z40" s="822" t="s">
        <v>201</v>
      </c>
      <c r="AA40" s="823"/>
      <c r="AB40" s="824" t="s">
        <v>200</v>
      </c>
      <c r="AC40" s="825"/>
      <c r="AD40" s="824" t="s">
        <v>202</v>
      </c>
      <c r="AE40" s="826" t="s">
        <v>203</v>
      </c>
      <c r="AF40" s="827" t="str">
        <f t="shared" si="2"/>
        <v/>
      </c>
      <c r="AG40" s="828" t="s">
        <v>204</v>
      </c>
      <c r="AH40" s="829" t="str">
        <f t="shared" si="0"/>
        <v/>
      </c>
      <c r="AI40" s="830"/>
      <c r="AJ40" s="831"/>
      <c r="AK40" s="830"/>
      <c r="AL40" s="831"/>
    </row>
    <row r="41" spans="1:38" ht="36.75" customHeight="1">
      <c r="A41" s="809">
        <f t="shared" si="1"/>
        <v>30</v>
      </c>
      <c r="B41" s="814"/>
      <c r="C41" s="810" t="str">
        <f>IF(①基本情報入力シート!C57="","",①基本情報入力シート!C57)</f>
        <v/>
      </c>
      <c r="D41" s="811" t="str">
        <f>IF(①基本情報入力シート!D57="","",①基本情報入力シート!D57)</f>
        <v/>
      </c>
      <c r="E41" s="811" t="str">
        <f>IF(①基本情報入力シート!E57="","",①基本情報入力シート!E57)</f>
        <v/>
      </c>
      <c r="F41" s="811" t="str">
        <f>IF(①基本情報入力シート!F57="","",①基本情報入力シート!F57)</f>
        <v/>
      </c>
      <c r="G41" s="811" t="str">
        <f>IF(①基本情報入力シート!G57="","",①基本情報入力シート!G57)</f>
        <v/>
      </c>
      <c r="H41" s="811" t="str">
        <f>IF(①基本情報入力シート!H57="","",①基本情報入力シート!H57)</f>
        <v/>
      </c>
      <c r="I41" s="811" t="str">
        <f>IF(①基本情報入力シート!I57="","",①基本情報入力シート!I57)</f>
        <v/>
      </c>
      <c r="J41" s="811" t="str">
        <f>IF(①基本情報入力シート!J57="","",①基本情報入力シート!J57)</f>
        <v/>
      </c>
      <c r="K41" s="811" t="str">
        <f>IF(①基本情報入力シート!K57="","",①基本情報入力シート!K57)</f>
        <v/>
      </c>
      <c r="L41" s="846" t="str">
        <f>IF(①基本情報入力シート!L57="","",①基本情報入力シート!L57)</f>
        <v/>
      </c>
      <c r="M41" s="812" t="str">
        <f>IF(①基本情報入力シート!M57="","",①基本情報入力シート!M57)</f>
        <v/>
      </c>
      <c r="N41" s="812" t="str">
        <f>IF(①基本情報入力シート!R57="","",①基本情報入力シート!R57)</f>
        <v/>
      </c>
      <c r="O41" s="812" t="str">
        <f>IF(①基本情報入力シート!W57="","",①基本情報入力シート!W57)</f>
        <v/>
      </c>
      <c r="P41" s="809" t="str">
        <f>IF(①基本情報入力シート!X57="","",①基本情報入力シート!X57)</f>
        <v/>
      </c>
      <c r="Q41" s="813" t="str">
        <f>IF(①基本情報入力シート!Y57="","",①基本情報入力シート!Y57)</f>
        <v/>
      </c>
      <c r="R41" s="814"/>
      <c r="S41" s="815" t="str">
        <f>IF(B41="×","",IF(①基本情報入力シート!AB57="","",①基本情報入力シート!AB57))</f>
        <v/>
      </c>
      <c r="T41" s="816" t="str">
        <f>IF(B41="×","",IF(①基本情報入力シート!AA57="","",①基本情報入力シート!AA57))</f>
        <v/>
      </c>
      <c r="U41" s="817" t="str">
        <f>IF(B41="×","",IF(Q41="","",VLOOKUP(Q41,【参考】数式用2!$A$3:$C$36,3,FALSE)))</f>
        <v/>
      </c>
      <c r="V41" s="818" t="s">
        <v>199</v>
      </c>
      <c r="W41" s="819"/>
      <c r="X41" s="820" t="s">
        <v>200</v>
      </c>
      <c r="Y41" s="821"/>
      <c r="Z41" s="822" t="s">
        <v>201</v>
      </c>
      <c r="AA41" s="823"/>
      <c r="AB41" s="824" t="s">
        <v>200</v>
      </c>
      <c r="AC41" s="825"/>
      <c r="AD41" s="824" t="s">
        <v>202</v>
      </c>
      <c r="AE41" s="826" t="s">
        <v>203</v>
      </c>
      <c r="AF41" s="827" t="str">
        <f t="shared" si="2"/>
        <v/>
      </c>
      <c r="AG41" s="828" t="s">
        <v>204</v>
      </c>
      <c r="AH41" s="829" t="str">
        <f t="shared" si="0"/>
        <v/>
      </c>
      <c r="AI41" s="830"/>
      <c r="AJ41" s="831"/>
      <c r="AK41" s="830"/>
      <c r="AL41" s="831"/>
    </row>
    <row r="42" spans="1:38" ht="36.75" customHeight="1">
      <c r="A42" s="809">
        <f t="shared" si="1"/>
        <v>31</v>
      </c>
      <c r="B42" s="814"/>
      <c r="C42" s="810" t="str">
        <f>IF(①基本情報入力シート!C58="","",①基本情報入力シート!C58)</f>
        <v/>
      </c>
      <c r="D42" s="811" t="str">
        <f>IF(①基本情報入力シート!D58="","",①基本情報入力シート!D58)</f>
        <v/>
      </c>
      <c r="E42" s="811" t="str">
        <f>IF(①基本情報入力シート!E58="","",①基本情報入力シート!E58)</f>
        <v/>
      </c>
      <c r="F42" s="811" t="str">
        <f>IF(①基本情報入力シート!F58="","",①基本情報入力シート!F58)</f>
        <v/>
      </c>
      <c r="G42" s="811" t="str">
        <f>IF(①基本情報入力シート!G58="","",①基本情報入力シート!G58)</f>
        <v/>
      </c>
      <c r="H42" s="811" t="str">
        <f>IF(①基本情報入力シート!H58="","",①基本情報入力シート!H58)</f>
        <v/>
      </c>
      <c r="I42" s="811" t="str">
        <f>IF(①基本情報入力シート!I58="","",①基本情報入力シート!I58)</f>
        <v/>
      </c>
      <c r="J42" s="811" t="str">
        <f>IF(①基本情報入力シート!J58="","",①基本情報入力シート!J58)</f>
        <v/>
      </c>
      <c r="K42" s="811" t="str">
        <f>IF(①基本情報入力シート!K58="","",①基本情報入力シート!K58)</f>
        <v/>
      </c>
      <c r="L42" s="846" t="str">
        <f>IF(①基本情報入力シート!L58="","",①基本情報入力シート!L58)</f>
        <v/>
      </c>
      <c r="M42" s="812" t="str">
        <f>IF(①基本情報入力シート!M58="","",①基本情報入力シート!M58)</f>
        <v/>
      </c>
      <c r="N42" s="812" t="str">
        <f>IF(①基本情報入力シート!R58="","",①基本情報入力シート!R58)</f>
        <v/>
      </c>
      <c r="O42" s="812" t="str">
        <f>IF(①基本情報入力シート!W58="","",①基本情報入力シート!W58)</f>
        <v/>
      </c>
      <c r="P42" s="809" t="str">
        <f>IF(①基本情報入力シート!X58="","",①基本情報入力シート!X58)</f>
        <v/>
      </c>
      <c r="Q42" s="813" t="str">
        <f>IF(①基本情報入力シート!Y58="","",①基本情報入力シート!Y58)</f>
        <v/>
      </c>
      <c r="R42" s="814"/>
      <c r="S42" s="815" t="str">
        <f>IF(B42="×","",IF(①基本情報入力シート!AB58="","",①基本情報入力シート!AB58))</f>
        <v/>
      </c>
      <c r="T42" s="816" t="str">
        <f>IF(B42="×","",IF(①基本情報入力シート!AA58="","",①基本情報入力シート!AA58))</f>
        <v/>
      </c>
      <c r="U42" s="817" t="str">
        <f>IF(B42="×","",IF(Q42="","",VLOOKUP(Q42,【参考】数式用2!$A$3:$C$36,3,FALSE)))</f>
        <v/>
      </c>
      <c r="V42" s="818" t="s">
        <v>199</v>
      </c>
      <c r="W42" s="819"/>
      <c r="X42" s="820" t="s">
        <v>200</v>
      </c>
      <c r="Y42" s="821"/>
      <c r="Z42" s="822" t="s">
        <v>201</v>
      </c>
      <c r="AA42" s="823"/>
      <c r="AB42" s="824" t="s">
        <v>200</v>
      </c>
      <c r="AC42" s="825"/>
      <c r="AD42" s="824" t="s">
        <v>202</v>
      </c>
      <c r="AE42" s="826" t="s">
        <v>203</v>
      </c>
      <c r="AF42" s="827" t="str">
        <f t="shared" si="2"/>
        <v/>
      </c>
      <c r="AG42" s="828" t="s">
        <v>204</v>
      </c>
      <c r="AH42" s="829" t="str">
        <f t="shared" si="0"/>
        <v/>
      </c>
      <c r="AI42" s="830"/>
      <c r="AJ42" s="831"/>
      <c r="AK42" s="830"/>
      <c r="AL42" s="831"/>
    </row>
    <row r="43" spans="1:38" ht="36.75" customHeight="1">
      <c r="A43" s="809">
        <f t="shared" si="1"/>
        <v>32</v>
      </c>
      <c r="B43" s="814"/>
      <c r="C43" s="810" t="str">
        <f>IF(①基本情報入力シート!C59="","",①基本情報入力シート!C59)</f>
        <v/>
      </c>
      <c r="D43" s="811" t="str">
        <f>IF(①基本情報入力シート!D59="","",①基本情報入力シート!D59)</f>
        <v/>
      </c>
      <c r="E43" s="811" t="str">
        <f>IF(①基本情報入力シート!E59="","",①基本情報入力シート!E59)</f>
        <v/>
      </c>
      <c r="F43" s="811" t="str">
        <f>IF(①基本情報入力シート!F59="","",①基本情報入力シート!F59)</f>
        <v/>
      </c>
      <c r="G43" s="811" t="str">
        <f>IF(①基本情報入力シート!G59="","",①基本情報入力シート!G59)</f>
        <v/>
      </c>
      <c r="H43" s="811" t="str">
        <f>IF(①基本情報入力シート!H59="","",①基本情報入力シート!H59)</f>
        <v/>
      </c>
      <c r="I43" s="811" t="str">
        <f>IF(①基本情報入力シート!I59="","",①基本情報入力シート!I59)</f>
        <v/>
      </c>
      <c r="J43" s="811" t="str">
        <f>IF(①基本情報入力シート!J59="","",①基本情報入力シート!J59)</f>
        <v/>
      </c>
      <c r="K43" s="811" t="str">
        <f>IF(①基本情報入力シート!K59="","",①基本情報入力シート!K59)</f>
        <v/>
      </c>
      <c r="L43" s="846" t="str">
        <f>IF(①基本情報入力シート!L59="","",①基本情報入力シート!L59)</f>
        <v/>
      </c>
      <c r="M43" s="812" t="str">
        <f>IF(①基本情報入力シート!M59="","",①基本情報入力シート!M59)</f>
        <v/>
      </c>
      <c r="N43" s="812" t="str">
        <f>IF(①基本情報入力シート!R59="","",①基本情報入力シート!R59)</f>
        <v/>
      </c>
      <c r="O43" s="812" t="str">
        <f>IF(①基本情報入力シート!W59="","",①基本情報入力シート!W59)</f>
        <v/>
      </c>
      <c r="P43" s="809" t="str">
        <f>IF(①基本情報入力シート!X59="","",①基本情報入力シート!X59)</f>
        <v/>
      </c>
      <c r="Q43" s="813" t="str">
        <f>IF(①基本情報入力シート!Y59="","",①基本情報入力シート!Y59)</f>
        <v/>
      </c>
      <c r="R43" s="814"/>
      <c r="S43" s="815" t="str">
        <f>IF(B43="×","",IF(①基本情報入力シート!AB59="","",①基本情報入力シート!AB59))</f>
        <v/>
      </c>
      <c r="T43" s="816" t="str">
        <f>IF(B43="×","",IF(①基本情報入力シート!AA59="","",①基本情報入力シート!AA59))</f>
        <v/>
      </c>
      <c r="U43" s="817" t="str">
        <f>IF(B43="×","",IF(Q43="","",VLOOKUP(Q43,【参考】数式用2!$A$3:$C$36,3,FALSE)))</f>
        <v/>
      </c>
      <c r="V43" s="818" t="s">
        <v>199</v>
      </c>
      <c r="W43" s="819"/>
      <c r="X43" s="820" t="s">
        <v>200</v>
      </c>
      <c r="Y43" s="821"/>
      <c r="Z43" s="822" t="s">
        <v>201</v>
      </c>
      <c r="AA43" s="823"/>
      <c r="AB43" s="824" t="s">
        <v>200</v>
      </c>
      <c r="AC43" s="825"/>
      <c r="AD43" s="824" t="s">
        <v>202</v>
      </c>
      <c r="AE43" s="826" t="s">
        <v>203</v>
      </c>
      <c r="AF43" s="827" t="str">
        <f t="shared" si="2"/>
        <v/>
      </c>
      <c r="AG43" s="828" t="s">
        <v>204</v>
      </c>
      <c r="AH43" s="829" t="str">
        <f t="shared" si="0"/>
        <v/>
      </c>
      <c r="AI43" s="830"/>
      <c r="AJ43" s="831"/>
      <c r="AK43" s="830"/>
      <c r="AL43" s="831"/>
    </row>
    <row r="44" spans="1:38" ht="36.75" customHeight="1">
      <c r="A44" s="809">
        <f t="shared" si="1"/>
        <v>33</v>
      </c>
      <c r="B44" s="814"/>
      <c r="C44" s="810" t="str">
        <f>IF(①基本情報入力シート!C60="","",①基本情報入力シート!C60)</f>
        <v/>
      </c>
      <c r="D44" s="811" t="str">
        <f>IF(①基本情報入力シート!D60="","",①基本情報入力シート!D60)</f>
        <v/>
      </c>
      <c r="E44" s="811" t="str">
        <f>IF(①基本情報入力シート!E60="","",①基本情報入力シート!E60)</f>
        <v/>
      </c>
      <c r="F44" s="811" t="str">
        <f>IF(①基本情報入力シート!F60="","",①基本情報入力シート!F60)</f>
        <v/>
      </c>
      <c r="G44" s="811" t="str">
        <f>IF(①基本情報入力シート!G60="","",①基本情報入力シート!G60)</f>
        <v/>
      </c>
      <c r="H44" s="811" t="str">
        <f>IF(①基本情報入力シート!H60="","",①基本情報入力シート!H60)</f>
        <v/>
      </c>
      <c r="I44" s="811" t="str">
        <f>IF(①基本情報入力シート!I60="","",①基本情報入力シート!I60)</f>
        <v/>
      </c>
      <c r="J44" s="811" t="str">
        <f>IF(①基本情報入力シート!J60="","",①基本情報入力シート!J60)</f>
        <v/>
      </c>
      <c r="K44" s="811" t="str">
        <f>IF(①基本情報入力シート!K60="","",①基本情報入力シート!K60)</f>
        <v/>
      </c>
      <c r="L44" s="846" t="str">
        <f>IF(①基本情報入力シート!L60="","",①基本情報入力シート!L60)</f>
        <v/>
      </c>
      <c r="M44" s="812" t="str">
        <f>IF(①基本情報入力シート!M60="","",①基本情報入力シート!M60)</f>
        <v/>
      </c>
      <c r="N44" s="812" t="str">
        <f>IF(①基本情報入力シート!R60="","",①基本情報入力シート!R60)</f>
        <v/>
      </c>
      <c r="O44" s="812" t="str">
        <f>IF(①基本情報入力シート!W60="","",①基本情報入力シート!W60)</f>
        <v/>
      </c>
      <c r="P44" s="809" t="str">
        <f>IF(①基本情報入力シート!X60="","",①基本情報入力シート!X60)</f>
        <v/>
      </c>
      <c r="Q44" s="813" t="str">
        <f>IF(①基本情報入力シート!Y60="","",①基本情報入力シート!Y60)</f>
        <v/>
      </c>
      <c r="R44" s="814"/>
      <c r="S44" s="815" t="str">
        <f>IF(B44="×","",IF(①基本情報入力シート!AB60="","",①基本情報入力シート!AB60))</f>
        <v/>
      </c>
      <c r="T44" s="816" t="str">
        <f>IF(B44="×","",IF(①基本情報入力シート!AA60="","",①基本情報入力シート!AA60))</f>
        <v/>
      </c>
      <c r="U44" s="817" t="str">
        <f>IF(B44="×","",IF(Q44="","",VLOOKUP(Q44,【参考】数式用2!$A$3:$C$36,3,FALSE)))</f>
        <v/>
      </c>
      <c r="V44" s="818" t="s">
        <v>199</v>
      </c>
      <c r="W44" s="819"/>
      <c r="X44" s="820" t="s">
        <v>200</v>
      </c>
      <c r="Y44" s="821"/>
      <c r="Z44" s="822" t="s">
        <v>201</v>
      </c>
      <c r="AA44" s="823"/>
      <c r="AB44" s="824" t="s">
        <v>200</v>
      </c>
      <c r="AC44" s="825"/>
      <c r="AD44" s="824" t="s">
        <v>202</v>
      </c>
      <c r="AE44" s="826" t="s">
        <v>203</v>
      </c>
      <c r="AF44" s="827" t="str">
        <f t="shared" si="2"/>
        <v/>
      </c>
      <c r="AG44" s="828" t="s">
        <v>204</v>
      </c>
      <c r="AH44" s="829" t="str">
        <f t="shared" si="0"/>
        <v/>
      </c>
      <c r="AI44" s="830"/>
      <c r="AJ44" s="831"/>
      <c r="AK44" s="830"/>
      <c r="AL44" s="831"/>
    </row>
    <row r="45" spans="1:38" ht="36.75" customHeight="1">
      <c r="A45" s="809">
        <f t="shared" si="1"/>
        <v>34</v>
      </c>
      <c r="B45" s="814"/>
      <c r="C45" s="810" t="str">
        <f>IF(①基本情報入力シート!C61="","",①基本情報入力シート!C61)</f>
        <v/>
      </c>
      <c r="D45" s="811" t="str">
        <f>IF(①基本情報入力シート!D61="","",①基本情報入力シート!D61)</f>
        <v/>
      </c>
      <c r="E45" s="811" t="str">
        <f>IF(①基本情報入力シート!E61="","",①基本情報入力シート!E61)</f>
        <v/>
      </c>
      <c r="F45" s="811" t="str">
        <f>IF(①基本情報入力シート!F61="","",①基本情報入力シート!F61)</f>
        <v/>
      </c>
      <c r="G45" s="811" t="str">
        <f>IF(①基本情報入力シート!G61="","",①基本情報入力シート!G61)</f>
        <v/>
      </c>
      <c r="H45" s="811" t="str">
        <f>IF(①基本情報入力シート!H61="","",①基本情報入力シート!H61)</f>
        <v/>
      </c>
      <c r="I45" s="811" t="str">
        <f>IF(①基本情報入力シート!I61="","",①基本情報入力シート!I61)</f>
        <v/>
      </c>
      <c r="J45" s="811" t="str">
        <f>IF(①基本情報入力シート!J61="","",①基本情報入力シート!J61)</f>
        <v/>
      </c>
      <c r="K45" s="811" t="str">
        <f>IF(①基本情報入力シート!K61="","",①基本情報入力シート!K61)</f>
        <v/>
      </c>
      <c r="L45" s="846" t="str">
        <f>IF(①基本情報入力シート!L61="","",①基本情報入力シート!L61)</f>
        <v/>
      </c>
      <c r="M45" s="812" t="str">
        <f>IF(①基本情報入力シート!M61="","",①基本情報入力シート!M61)</f>
        <v/>
      </c>
      <c r="N45" s="812" t="str">
        <f>IF(①基本情報入力シート!R61="","",①基本情報入力シート!R61)</f>
        <v/>
      </c>
      <c r="O45" s="812" t="str">
        <f>IF(①基本情報入力シート!W61="","",①基本情報入力シート!W61)</f>
        <v/>
      </c>
      <c r="P45" s="809" t="str">
        <f>IF(①基本情報入力シート!X61="","",①基本情報入力シート!X61)</f>
        <v/>
      </c>
      <c r="Q45" s="813" t="str">
        <f>IF(①基本情報入力シート!Y61="","",①基本情報入力シート!Y61)</f>
        <v/>
      </c>
      <c r="R45" s="814"/>
      <c r="S45" s="815" t="str">
        <f>IF(B45="×","",IF(①基本情報入力シート!AB61="","",①基本情報入力シート!AB61))</f>
        <v/>
      </c>
      <c r="T45" s="816" t="str">
        <f>IF(B45="×","",IF(①基本情報入力シート!AA61="","",①基本情報入力シート!AA61))</f>
        <v/>
      </c>
      <c r="U45" s="817" t="str">
        <f>IF(B45="×","",IF(Q45="","",VLOOKUP(Q45,【参考】数式用2!$A$3:$C$36,3,FALSE)))</f>
        <v/>
      </c>
      <c r="V45" s="818" t="s">
        <v>199</v>
      </c>
      <c r="W45" s="819"/>
      <c r="X45" s="820" t="s">
        <v>200</v>
      </c>
      <c r="Y45" s="821"/>
      <c r="Z45" s="822" t="s">
        <v>201</v>
      </c>
      <c r="AA45" s="823"/>
      <c r="AB45" s="824" t="s">
        <v>200</v>
      </c>
      <c r="AC45" s="825"/>
      <c r="AD45" s="824" t="s">
        <v>202</v>
      </c>
      <c r="AE45" s="826" t="s">
        <v>203</v>
      </c>
      <c r="AF45" s="827" t="str">
        <f t="shared" si="2"/>
        <v/>
      </c>
      <c r="AG45" s="828" t="s">
        <v>204</v>
      </c>
      <c r="AH45" s="829" t="str">
        <f t="shared" si="0"/>
        <v/>
      </c>
      <c r="AI45" s="830"/>
      <c r="AJ45" s="831"/>
      <c r="AK45" s="830"/>
      <c r="AL45" s="831"/>
    </row>
    <row r="46" spans="1:38" ht="36.75" customHeight="1">
      <c r="A46" s="809">
        <f t="shared" si="1"/>
        <v>35</v>
      </c>
      <c r="B46" s="814"/>
      <c r="C46" s="810" t="str">
        <f>IF(①基本情報入力シート!C62="","",①基本情報入力シート!C62)</f>
        <v/>
      </c>
      <c r="D46" s="811" t="str">
        <f>IF(①基本情報入力シート!D62="","",①基本情報入力シート!D62)</f>
        <v/>
      </c>
      <c r="E46" s="811" t="str">
        <f>IF(①基本情報入力シート!E62="","",①基本情報入力シート!E62)</f>
        <v/>
      </c>
      <c r="F46" s="811" t="str">
        <f>IF(①基本情報入力シート!F62="","",①基本情報入力シート!F62)</f>
        <v/>
      </c>
      <c r="G46" s="811" t="str">
        <f>IF(①基本情報入力シート!G62="","",①基本情報入力シート!G62)</f>
        <v/>
      </c>
      <c r="H46" s="811" t="str">
        <f>IF(①基本情報入力シート!H62="","",①基本情報入力シート!H62)</f>
        <v/>
      </c>
      <c r="I46" s="811" t="str">
        <f>IF(①基本情報入力シート!I62="","",①基本情報入力シート!I62)</f>
        <v/>
      </c>
      <c r="J46" s="811" t="str">
        <f>IF(①基本情報入力シート!J62="","",①基本情報入力シート!J62)</f>
        <v/>
      </c>
      <c r="K46" s="811" t="str">
        <f>IF(①基本情報入力シート!K62="","",①基本情報入力シート!K62)</f>
        <v/>
      </c>
      <c r="L46" s="846" t="str">
        <f>IF(①基本情報入力シート!L62="","",①基本情報入力シート!L62)</f>
        <v/>
      </c>
      <c r="M46" s="812" t="str">
        <f>IF(①基本情報入力シート!M62="","",①基本情報入力シート!M62)</f>
        <v/>
      </c>
      <c r="N46" s="812" t="str">
        <f>IF(①基本情報入力シート!R62="","",①基本情報入力シート!R62)</f>
        <v/>
      </c>
      <c r="O46" s="812" t="str">
        <f>IF(①基本情報入力シート!W62="","",①基本情報入力シート!W62)</f>
        <v/>
      </c>
      <c r="P46" s="809" t="str">
        <f>IF(①基本情報入力シート!X62="","",①基本情報入力シート!X62)</f>
        <v/>
      </c>
      <c r="Q46" s="813" t="str">
        <f>IF(①基本情報入力シート!Y62="","",①基本情報入力シート!Y62)</f>
        <v/>
      </c>
      <c r="R46" s="814"/>
      <c r="S46" s="815" t="str">
        <f>IF(B46="×","",IF(①基本情報入力シート!AB62="","",①基本情報入力シート!AB62))</f>
        <v/>
      </c>
      <c r="T46" s="816" t="str">
        <f>IF(B46="×","",IF(①基本情報入力シート!AA62="","",①基本情報入力シート!AA62))</f>
        <v/>
      </c>
      <c r="U46" s="817" t="str">
        <f>IF(B46="×","",IF(Q46="","",VLOOKUP(Q46,【参考】数式用2!$A$3:$C$36,3,FALSE)))</f>
        <v/>
      </c>
      <c r="V46" s="818" t="s">
        <v>199</v>
      </c>
      <c r="W46" s="819"/>
      <c r="X46" s="820" t="s">
        <v>200</v>
      </c>
      <c r="Y46" s="821"/>
      <c r="Z46" s="822" t="s">
        <v>201</v>
      </c>
      <c r="AA46" s="823"/>
      <c r="AB46" s="824" t="s">
        <v>200</v>
      </c>
      <c r="AC46" s="825"/>
      <c r="AD46" s="824" t="s">
        <v>202</v>
      </c>
      <c r="AE46" s="826" t="s">
        <v>203</v>
      </c>
      <c r="AF46" s="827" t="str">
        <f t="shared" si="2"/>
        <v/>
      </c>
      <c r="AG46" s="828" t="s">
        <v>204</v>
      </c>
      <c r="AH46" s="829" t="str">
        <f t="shared" si="0"/>
        <v/>
      </c>
      <c r="AI46" s="830"/>
      <c r="AJ46" s="831"/>
      <c r="AK46" s="830"/>
      <c r="AL46" s="831"/>
    </row>
    <row r="47" spans="1:38" ht="36.75" customHeight="1">
      <c r="A47" s="809">
        <f t="shared" si="1"/>
        <v>36</v>
      </c>
      <c r="B47" s="814"/>
      <c r="C47" s="810" t="str">
        <f>IF(①基本情報入力シート!C63="","",①基本情報入力シート!C63)</f>
        <v/>
      </c>
      <c r="D47" s="811" t="str">
        <f>IF(①基本情報入力シート!D63="","",①基本情報入力シート!D63)</f>
        <v/>
      </c>
      <c r="E47" s="811" t="str">
        <f>IF(①基本情報入力シート!E63="","",①基本情報入力シート!E63)</f>
        <v/>
      </c>
      <c r="F47" s="811" t="str">
        <f>IF(①基本情報入力シート!F63="","",①基本情報入力シート!F63)</f>
        <v/>
      </c>
      <c r="G47" s="811" t="str">
        <f>IF(①基本情報入力シート!G63="","",①基本情報入力シート!G63)</f>
        <v/>
      </c>
      <c r="H47" s="811" t="str">
        <f>IF(①基本情報入力シート!H63="","",①基本情報入力シート!H63)</f>
        <v/>
      </c>
      <c r="I47" s="811" t="str">
        <f>IF(①基本情報入力シート!I63="","",①基本情報入力シート!I63)</f>
        <v/>
      </c>
      <c r="J47" s="811" t="str">
        <f>IF(①基本情報入力シート!J63="","",①基本情報入力シート!J63)</f>
        <v/>
      </c>
      <c r="K47" s="811" t="str">
        <f>IF(①基本情報入力シート!K63="","",①基本情報入力シート!K63)</f>
        <v/>
      </c>
      <c r="L47" s="846" t="str">
        <f>IF(①基本情報入力シート!L63="","",①基本情報入力シート!L63)</f>
        <v/>
      </c>
      <c r="M47" s="812" t="str">
        <f>IF(①基本情報入力シート!M63="","",①基本情報入力シート!M63)</f>
        <v/>
      </c>
      <c r="N47" s="812" t="str">
        <f>IF(①基本情報入力シート!R63="","",①基本情報入力シート!R63)</f>
        <v/>
      </c>
      <c r="O47" s="812" t="str">
        <f>IF(①基本情報入力シート!W63="","",①基本情報入力シート!W63)</f>
        <v/>
      </c>
      <c r="P47" s="809" t="str">
        <f>IF(①基本情報入力シート!X63="","",①基本情報入力シート!X63)</f>
        <v/>
      </c>
      <c r="Q47" s="813" t="str">
        <f>IF(①基本情報入力シート!Y63="","",①基本情報入力シート!Y63)</f>
        <v/>
      </c>
      <c r="R47" s="814"/>
      <c r="S47" s="815" t="str">
        <f>IF(B47="×","",IF(①基本情報入力シート!AB63="","",①基本情報入力シート!AB63))</f>
        <v/>
      </c>
      <c r="T47" s="816" t="str">
        <f>IF(B47="×","",IF(①基本情報入力シート!AA63="","",①基本情報入力シート!AA63))</f>
        <v/>
      </c>
      <c r="U47" s="817" t="str">
        <f>IF(B47="×","",IF(Q47="","",VLOOKUP(Q47,【参考】数式用2!$A$3:$C$36,3,FALSE)))</f>
        <v/>
      </c>
      <c r="V47" s="818" t="s">
        <v>199</v>
      </c>
      <c r="W47" s="819"/>
      <c r="X47" s="820" t="s">
        <v>200</v>
      </c>
      <c r="Y47" s="821"/>
      <c r="Z47" s="822" t="s">
        <v>201</v>
      </c>
      <c r="AA47" s="823"/>
      <c r="AB47" s="824" t="s">
        <v>200</v>
      </c>
      <c r="AC47" s="825"/>
      <c r="AD47" s="824" t="s">
        <v>202</v>
      </c>
      <c r="AE47" s="826" t="s">
        <v>203</v>
      </c>
      <c r="AF47" s="827" t="str">
        <f t="shared" si="2"/>
        <v/>
      </c>
      <c r="AG47" s="828" t="s">
        <v>204</v>
      </c>
      <c r="AH47" s="829" t="str">
        <f t="shared" si="0"/>
        <v/>
      </c>
      <c r="AI47" s="830"/>
      <c r="AJ47" s="831"/>
      <c r="AK47" s="830"/>
      <c r="AL47" s="831"/>
    </row>
    <row r="48" spans="1:38" ht="36.75" customHeight="1">
      <c r="A48" s="809">
        <f t="shared" si="1"/>
        <v>37</v>
      </c>
      <c r="B48" s="814"/>
      <c r="C48" s="810" t="str">
        <f>IF(①基本情報入力シート!C64="","",①基本情報入力シート!C64)</f>
        <v/>
      </c>
      <c r="D48" s="811" t="str">
        <f>IF(①基本情報入力シート!D64="","",①基本情報入力シート!D64)</f>
        <v/>
      </c>
      <c r="E48" s="811" t="str">
        <f>IF(①基本情報入力シート!E64="","",①基本情報入力シート!E64)</f>
        <v/>
      </c>
      <c r="F48" s="811" t="str">
        <f>IF(①基本情報入力シート!F64="","",①基本情報入力シート!F64)</f>
        <v/>
      </c>
      <c r="G48" s="811" t="str">
        <f>IF(①基本情報入力シート!G64="","",①基本情報入力シート!G64)</f>
        <v/>
      </c>
      <c r="H48" s="811" t="str">
        <f>IF(①基本情報入力シート!H64="","",①基本情報入力シート!H64)</f>
        <v/>
      </c>
      <c r="I48" s="811" t="str">
        <f>IF(①基本情報入力シート!I64="","",①基本情報入力シート!I64)</f>
        <v/>
      </c>
      <c r="J48" s="811" t="str">
        <f>IF(①基本情報入力シート!J64="","",①基本情報入力シート!J64)</f>
        <v/>
      </c>
      <c r="K48" s="811" t="str">
        <f>IF(①基本情報入力シート!K64="","",①基本情報入力シート!K64)</f>
        <v/>
      </c>
      <c r="L48" s="846" t="str">
        <f>IF(①基本情報入力シート!L64="","",①基本情報入力シート!L64)</f>
        <v/>
      </c>
      <c r="M48" s="812" t="str">
        <f>IF(①基本情報入力シート!M64="","",①基本情報入力シート!M64)</f>
        <v/>
      </c>
      <c r="N48" s="812" t="str">
        <f>IF(①基本情報入力シート!R64="","",①基本情報入力シート!R64)</f>
        <v/>
      </c>
      <c r="O48" s="812" t="str">
        <f>IF(①基本情報入力シート!W64="","",①基本情報入力シート!W64)</f>
        <v/>
      </c>
      <c r="P48" s="809" t="str">
        <f>IF(①基本情報入力シート!X64="","",①基本情報入力シート!X64)</f>
        <v/>
      </c>
      <c r="Q48" s="813" t="str">
        <f>IF(①基本情報入力シート!Y64="","",①基本情報入力シート!Y64)</f>
        <v/>
      </c>
      <c r="R48" s="814"/>
      <c r="S48" s="815" t="str">
        <f>IF(B48="×","",IF(①基本情報入力シート!AB64="","",①基本情報入力シート!AB64))</f>
        <v/>
      </c>
      <c r="T48" s="816" t="str">
        <f>IF(B48="×","",IF(①基本情報入力シート!AA64="","",①基本情報入力シート!AA64))</f>
        <v/>
      </c>
      <c r="U48" s="817" t="str">
        <f>IF(B48="×","",IF(Q48="","",VLOOKUP(Q48,【参考】数式用2!$A$3:$C$36,3,FALSE)))</f>
        <v/>
      </c>
      <c r="V48" s="818" t="s">
        <v>199</v>
      </c>
      <c r="W48" s="819"/>
      <c r="X48" s="820" t="s">
        <v>200</v>
      </c>
      <c r="Y48" s="821"/>
      <c r="Z48" s="822" t="s">
        <v>201</v>
      </c>
      <c r="AA48" s="823"/>
      <c r="AB48" s="824" t="s">
        <v>200</v>
      </c>
      <c r="AC48" s="825"/>
      <c r="AD48" s="824" t="s">
        <v>202</v>
      </c>
      <c r="AE48" s="826" t="s">
        <v>203</v>
      </c>
      <c r="AF48" s="827" t="str">
        <f t="shared" si="2"/>
        <v/>
      </c>
      <c r="AG48" s="828" t="s">
        <v>204</v>
      </c>
      <c r="AH48" s="829" t="str">
        <f t="shared" si="0"/>
        <v/>
      </c>
      <c r="AI48" s="830"/>
      <c r="AJ48" s="831"/>
      <c r="AK48" s="830"/>
      <c r="AL48" s="831"/>
    </row>
    <row r="49" spans="1:38" ht="36.75" customHeight="1">
      <c r="A49" s="809">
        <f t="shared" si="1"/>
        <v>38</v>
      </c>
      <c r="B49" s="814"/>
      <c r="C49" s="810" t="str">
        <f>IF(①基本情報入力シート!C65="","",①基本情報入力シート!C65)</f>
        <v/>
      </c>
      <c r="D49" s="811" t="str">
        <f>IF(①基本情報入力シート!D65="","",①基本情報入力シート!D65)</f>
        <v/>
      </c>
      <c r="E49" s="811" t="str">
        <f>IF(①基本情報入力シート!E65="","",①基本情報入力シート!E65)</f>
        <v/>
      </c>
      <c r="F49" s="811" t="str">
        <f>IF(①基本情報入力シート!F65="","",①基本情報入力シート!F65)</f>
        <v/>
      </c>
      <c r="G49" s="811" t="str">
        <f>IF(①基本情報入力シート!G65="","",①基本情報入力シート!G65)</f>
        <v/>
      </c>
      <c r="H49" s="811" t="str">
        <f>IF(①基本情報入力シート!H65="","",①基本情報入力シート!H65)</f>
        <v/>
      </c>
      <c r="I49" s="811" t="str">
        <f>IF(①基本情報入力シート!I65="","",①基本情報入力シート!I65)</f>
        <v/>
      </c>
      <c r="J49" s="811" t="str">
        <f>IF(①基本情報入力シート!J65="","",①基本情報入力シート!J65)</f>
        <v/>
      </c>
      <c r="K49" s="811" t="str">
        <f>IF(①基本情報入力シート!K65="","",①基本情報入力シート!K65)</f>
        <v/>
      </c>
      <c r="L49" s="846" t="str">
        <f>IF(①基本情報入力シート!L65="","",①基本情報入力シート!L65)</f>
        <v/>
      </c>
      <c r="M49" s="812" t="str">
        <f>IF(①基本情報入力シート!M65="","",①基本情報入力シート!M65)</f>
        <v/>
      </c>
      <c r="N49" s="812" t="str">
        <f>IF(①基本情報入力シート!R65="","",①基本情報入力シート!R65)</f>
        <v/>
      </c>
      <c r="O49" s="812" t="str">
        <f>IF(①基本情報入力シート!W65="","",①基本情報入力シート!W65)</f>
        <v/>
      </c>
      <c r="P49" s="809" t="str">
        <f>IF(①基本情報入力シート!X65="","",①基本情報入力シート!X65)</f>
        <v/>
      </c>
      <c r="Q49" s="813" t="str">
        <f>IF(①基本情報入力シート!Y65="","",①基本情報入力シート!Y65)</f>
        <v/>
      </c>
      <c r="R49" s="814"/>
      <c r="S49" s="815" t="str">
        <f>IF(B49="×","",IF(①基本情報入力シート!AB65="","",①基本情報入力シート!AB65))</f>
        <v/>
      </c>
      <c r="T49" s="816" t="str">
        <f>IF(B49="×","",IF(①基本情報入力シート!AA65="","",①基本情報入力シート!AA65))</f>
        <v/>
      </c>
      <c r="U49" s="817" t="str">
        <f>IF(B49="×","",IF(Q49="","",VLOOKUP(Q49,【参考】数式用2!$A$3:$C$36,3,FALSE)))</f>
        <v/>
      </c>
      <c r="V49" s="818" t="s">
        <v>199</v>
      </c>
      <c r="W49" s="819"/>
      <c r="X49" s="820" t="s">
        <v>200</v>
      </c>
      <c r="Y49" s="821"/>
      <c r="Z49" s="822" t="s">
        <v>201</v>
      </c>
      <c r="AA49" s="823"/>
      <c r="AB49" s="824" t="s">
        <v>200</v>
      </c>
      <c r="AC49" s="825"/>
      <c r="AD49" s="824" t="s">
        <v>202</v>
      </c>
      <c r="AE49" s="826" t="s">
        <v>203</v>
      </c>
      <c r="AF49" s="827" t="str">
        <f t="shared" si="2"/>
        <v/>
      </c>
      <c r="AG49" s="828" t="s">
        <v>204</v>
      </c>
      <c r="AH49" s="829" t="str">
        <f t="shared" si="0"/>
        <v/>
      </c>
      <c r="AI49" s="830"/>
      <c r="AJ49" s="831"/>
      <c r="AK49" s="830"/>
      <c r="AL49" s="831"/>
    </row>
    <row r="50" spans="1:38" ht="36.75" customHeight="1">
      <c r="A50" s="809">
        <f t="shared" si="1"/>
        <v>39</v>
      </c>
      <c r="B50" s="814"/>
      <c r="C50" s="810" t="str">
        <f>IF(①基本情報入力シート!C66="","",①基本情報入力シート!C66)</f>
        <v/>
      </c>
      <c r="D50" s="811" t="str">
        <f>IF(①基本情報入力シート!D66="","",①基本情報入力シート!D66)</f>
        <v/>
      </c>
      <c r="E50" s="811" t="str">
        <f>IF(①基本情報入力シート!E66="","",①基本情報入力シート!E66)</f>
        <v/>
      </c>
      <c r="F50" s="811" t="str">
        <f>IF(①基本情報入力シート!F66="","",①基本情報入力シート!F66)</f>
        <v/>
      </c>
      <c r="G50" s="811" t="str">
        <f>IF(①基本情報入力シート!G66="","",①基本情報入力シート!G66)</f>
        <v/>
      </c>
      <c r="H50" s="811" t="str">
        <f>IF(①基本情報入力シート!H66="","",①基本情報入力シート!H66)</f>
        <v/>
      </c>
      <c r="I50" s="811" t="str">
        <f>IF(①基本情報入力シート!I66="","",①基本情報入力シート!I66)</f>
        <v/>
      </c>
      <c r="J50" s="811" t="str">
        <f>IF(①基本情報入力シート!J66="","",①基本情報入力シート!J66)</f>
        <v/>
      </c>
      <c r="K50" s="811" t="str">
        <f>IF(①基本情報入力シート!K66="","",①基本情報入力シート!K66)</f>
        <v/>
      </c>
      <c r="L50" s="846" t="str">
        <f>IF(①基本情報入力シート!L66="","",①基本情報入力シート!L66)</f>
        <v/>
      </c>
      <c r="M50" s="812" t="str">
        <f>IF(①基本情報入力シート!M66="","",①基本情報入力シート!M66)</f>
        <v/>
      </c>
      <c r="N50" s="812" t="str">
        <f>IF(①基本情報入力シート!R66="","",①基本情報入力シート!R66)</f>
        <v/>
      </c>
      <c r="O50" s="812" t="str">
        <f>IF(①基本情報入力シート!W66="","",①基本情報入力シート!W66)</f>
        <v/>
      </c>
      <c r="P50" s="809" t="str">
        <f>IF(①基本情報入力シート!X66="","",①基本情報入力シート!X66)</f>
        <v/>
      </c>
      <c r="Q50" s="813" t="str">
        <f>IF(①基本情報入力シート!Y66="","",①基本情報入力シート!Y66)</f>
        <v/>
      </c>
      <c r="R50" s="814"/>
      <c r="S50" s="815" t="str">
        <f>IF(B50="×","",IF(①基本情報入力シート!AB66="","",①基本情報入力シート!AB66))</f>
        <v/>
      </c>
      <c r="T50" s="816" t="str">
        <f>IF(B50="×","",IF(①基本情報入力シート!AA66="","",①基本情報入力シート!AA66))</f>
        <v/>
      </c>
      <c r="U50" s="817" t="str">
        <f>IF(B50="×","",IF(Q50="","",VLOOKUP(Q50,【参考】数式用2!$A$3:$C$36,3,FALSE)))</f>
        <v/>
      </c>
      <c r="V50" s="818" t="s">
        <v>199</v>
      </c>
      <c r="W50" s="819"/>
      <c r="X50" s="820" t="s">
        <v>200</v>
      </c>
      <c r="Y50" s="821"/>
      <c r="Z50" s="822" t="s">
        <v>201</v>
      </c>
      <c r="AA50" s="823"/>
      <c r="AB50" s="824" t="s">
        <v>200</v>
      </c>
      <c r="AC50" s="825"/>
      <c r="AD50" s="824" t="s">
        <v>202</v>
      </c>
      <c r="AE50" s="826" t="s">
        <v>203</v>
      </c>
      <c r="AF50" s="827" t="str">
        <f t="shared" si="2"/>
        <v/>
      </c>
      <c r="AG50" s="828" t="s">
        <v>204</v>
      </c>
      <c r="AH50" s="829" t="str">
        <f t="shared" si="0"/>
        <v/>
      </c>
      <c r="AI50" s="830"/>
      <c r="AJ50" s="831"/>
      <c r="AK50" s="830"/>
      <c r="AL50" s="831"/>
    </row>
    <row r="51" spans="1:38" ht="36.75" customHeight="1">
      <c r="A51" s="809">
        <f t="shared" si="1"/>
        <v>40</v>
      </c>
      <c r="B51" s="814"/>
      <c r="C51" s="810" t="str">
        <f>IF(①基本情報入力シート!C67="","",①基本情報入力シート!C67)</f>
        <v/>
      </c>
      <c r="D51" s="811" t="str">
        <f>IF(①基本情報入力シート!D67="","",①基本情報入力シート!D67)</f>
        <v/>
      </c>
      <c r="E51" s="811" t="str">
        <f>IF(①基本情報入力シート!E67="","",①基本情報入力シート!E67)</f>
        <v/>
      </c>
      <c r="F51" s="811" t="str">
        <f>IF(①基本情報入力シート!F67="","",①基本情報入力シート!F67)</f>
        <v/>
      </c>
      <c r="G51" s="811" t="str">
        <f>IF(①基本情報入力シート!G67="","",①基本情報入力シート!G67)</f>
        <v/>
      </c>
      <c r="H51" s="811" t="str">
        <f>IF(①基本情報入力シート!H67="","",①基本情報入力シート!H67)</f>
        <v/>
      </c>
      <c r="I51" s="811" t="str">
        <f>IF(①基本情報入力シート!I67="","",①基本情報入力シート!I67)</f>
        <v/>
      </c>
      <c r="J51" s="811" t="str">
        <f>IF(①基本情報入力シート!J67="","",①基本情報入力シート!J67)</f>
        <v/>
      </c>
      <c r="K51" s="811" t="str">
        <f>IF(①基本情報入力シート!K67="","",①基本情報入力シート!K67)</f>
        <v/>
      </c>
      <c r="L51" s="846" t="str">
        <f>IF(①基本情報入力シート!L67="","",①基本情報入力シート!L67)</f>
        <v/>
      </c>
      <c r="M51" s="812" t="str">
        <f>IF(①基本情報入力シート!M67="","",①基本情報入力シート!M67)</f>
        <v/>
      </c>
      <c r="N51" s="812" t="str">
        <f>IF(①基本情報入力シート!R67="","",①基本情報入力シート!R67)</f>
        <v/>
      </c>
      <c r="O51" s="812" t="str">
        <f>IF(①基本情報入力シート!W67="","",①基本情報入力シート!W67)</f>
        <v/>
      </c>
      <c r="P51" s="809" t="str">
        <f>IF(①基本情報入力シート!X67="","",①基本情報入力シート!X67)</f>
        <v/>
      </c>
      <c r="Q51" s="813" t="str">
        <f>IF(①基本情報入力シート!Y67="","",①基本情報入力シート!Y67)</f>
        <v/>
      </c>
      <c r="R51" s="814"/>
      <c r="S51" s="815" t="str">
        <f>IF(B51="×","",IF(①基本情報入力シート!AB67="","",①基本情報入力シート!AB67))</f>
        <v/>
      </c>
      <c r="T51" s="816" t="str">
        <f>IF(B51="×","",IF(①基本情報入力シート!AA67="","",①基本情報入力シート!AA67))</f>
        <v/>
      </c>
      <c r="U51" s="817" t="str">
        <f>IF(B51="×","",IF(Q51="","",VLOOKUP(Q51,【参考】数式用2!$A$3:$C$36,3,FALSE)))</f>
        <v/>
      </c>
      <c r="V51" s="818" t="s">
        <v>199</v>
      </c>
      <c r="W51" s="819"/>
      <c r="X51" s="820" t="s">
        <v>200</v>
      </c>
      <c r="Y51" s="821"/>
      <c r="Z51" s="822" t="s">
        <v>201</v>
      </c>
      <c r="AA51" s="823"/>
      <c r="AB51" s="824" t="s">
        <v>200</v>
      </c>
      <c r="AC51" s="825"/>
      <c r="AD51" s="824" t="s">
        <v>202</v>
      </c>
      <c r="AE51" s="826" t="s">
        <v>203</v>
      </c>
      <c r="AF51" s="827" t="str">
        <f t="shared" si="2"/>
        <v/>
      </c>
      <c r="AG51" s="832" t="s">
        <v>204</v>
      </c>
      <c r="AH51" s="829" t="str">
        <f t="shared" si="0"/>
        <v/>
      </c>
      <c r="AI51" s="830"/>
      <c r="AJ51" s="831"/>
      <c r="AK51" s="830"/>
      <c r="AL51" s="831"/>
    </row>
    <row r="52" spans="1:38" ht="36.75" customHeight="1">
      <c r="A52" s="809">
        <f t="shared" si="1"/>
        <v>41</v>
      </c>
      <c r="B52" s="814"/>
      <c r="C52" s="810" t="str">
        <f>IF(①基本情報入力シート!C68="","",①基本情報入力シート!C68)</f>
        <v/>
      </c>
      <c r="D52" s="811" t="str">
        <f>IF(①基本情報入力シート!D68="","",①基本情報入力シート!D68)</f>
        <v/>
      </c>
      <c r="E52" s="811" t="str">
        <f>IF(①基本情報入力シート!E68="","",①基本情報入力シート!E68)</f>
        <v/>
      </c>
      <c r="F52" s="811" t="str">
        <f>IF(①基本情報入力シート!F68="","",①基本情報入力シート!F68)</f>
        <v/>
      </c>
      <c r="G52" s="811" t="str">
        <f>IF(①基本情報入力シート!G68="","",①基本情報入力シート!G68)</f>
        <v/>
      </c>
      <c r="H52" s="811" t="str">
        <f>IF(①基本情報入力シート!H68="","",①基本情報入力シート!H68)</f>
        <v/>
      </c>
      <c r="I52" s="811" t="str">
        <f>IF(①基本情報入力シート!I68="","",①基本情報入力シート!I68)</f>
        <v/>
      </c>
      <c r="J52" s="811" t="str">
        <f>IF(①基本情報入力シート!J68="","",①基本情報入力シート!J68)</f>
        <v/>
      </c>
      <c r="K52" s="811" t="str">
        <f>IF(①基本情報入力シート!K68="","",①基本情報入力シート!K68)</f>
        <v/>
      </c>
      <c r="L52" s="846" t="str">
        <f>IF(①基本情報入力シート!L68="","",①基本情報入力シート!L68)</f>
        <v/>
      </c>
      <c r="M52" s="812" t="str">
        <f>IF(①基本情報入力シート!M68="","",①基本情報入力シート!M68)</f>
        <v/>
      </c>
      <c r="N52" s="812" t="str">
        <f>IF(①基本情報入力シート!R68="","",①基本情報入力シート!R68)</f>
        <v/>
      </c>
      <c r="O52" s="812" t="str">
        <f>IF(①基本情報入力シート!W68="","",①基本情報入力シート!W68)</f>
        <v/>
      </c>
      <c r="P52" s="809" t="str">
        <f>IF(①基本情報入力シート!X68="","",①基本情報入力シート!X68)</f>
        <v/>
      </c>
      <c r="Q52" s="813" t="str">
        <f>IF(①基本情報入力シート!Y68="","",①基本情報入力シート!Y68)</f>
        <v/>
      </c>
      <c r="R52" s="814"/>
      <c r="S52" s="815" t="str">
        <f>IF(B52="×","",IF(①基本情報入力シート!AB68="","",①基本情報入力シート!AB68))</f>
        <v/>
      </c>
      <c r="T52" s="816" t="str">
        <f>IF(B52="×","",IF(①基本情報入力シート!AA68="","",①基本情報入力シート!AA68))</f>
        <v/>
      </c>
      <c r="U52" s="817" t="str">
        <f>IF(B52="×","",IF(Q52="","",VLOOKUP(Q52,【参考】数式用2!$A$3:$C$36,3,FALSE)))</f>
        <v/>
      </c>
      <c r="V52" s="818" t="s">
        <v>199</v>
      </c>
      <c r="W52" s="819"/>
      <c r="X52" s="820" t="s">
        <v>200</v>
      </c>
      <c r="Y52" s="821"/>
      <c r="Z52" s="822" t="s">
        <v>201</v>
      </c>
      <c r="AA52" s="823"/>
      <c r="AB52" s="824" t="s">
        <v>200</v>
      </c>
      <c r="AC52" s="825"/>
      <c r="AD52" s="824" t="s">
        <v>202</v>
      </c>
      <c r="AE52" s="826" t="s">
        <v>203</v>
      </c>
      <c r="AF52" s="827" t="str">
        <f t="shared" si="2"/>
        <v/>
      </c>
      <c r="AG52" s="832" t="s">
        <v>204</v>
      </c>
      <c r="AH52" s="829" t="str">
        <f t="shared" si="0"/>
        <v/>
      </c>
      <c r="AI52" s="830"/>
      <c r="AJ52" s="831"/>
      <c r="AK52" s="830"/>
      <c r="AL52" s="831"/>
    </row>
    <row r="53" spans="1:38" ht="36.75" customHeight="1">
      <c r="A53" s="809">
        <f t="shared" si="1"/>
        <v>42</v>
      </c>
      <c r="B53" s="814"/>
      <c r="C53" s="810" t="str">
        <f>IF(①基本情報入力シート!C69="","",①基本情報入力シート!C69)</f>
        <v/>
      </c>
      <c r="D53" s="811" t="str">
        <f>IF(①基本情報入力シート!D69="","",①基本情報入力シート!D69)</f>
        <v/>
      </c>
      <c r="E53" s="811" t="str">
        <f>IF(①基本情報入力シート!E69="","",①基本情報入力シート!E69)</f>
        <v/>
      </c>
      <c r="F53" s="811" t="str">
        <f>IF(①基本情報入力シート!F69="","",①基本情報入力シート!F69)</f>
        <v/>
      </c>
      <c r="G53" s="811" t="str">
        <f>IF(①基本情報入力シート!G69="","",①基本情報入力シート!G69)</f>
        <v/>
      </c>
      <c r="H53" s="811" t="str">
        <f>IF(①基本情報入力シート!H69="","",①基本情報入力シート!H69)</f>
        <v/>
      </c>
      <c r="I53" s="811" t="str">
        <f>IF(①基本情報入力シート!I69="","",①基本情報入力シート!I69)</f>
        <v/>
      </c>
      <c r="J53" s="811" t="str">
        <f>IF(①基本情報入力シート!J69="","",①基本情報入力シート!J69)</f>
        <v/>
      </c>
      <c r="K53" s="811" t="str">
        <f>IF(①基本情報入力シート!K69="","",①基本情報入力シート!K69)</f>
        <v/>
      </c>
      <c r="L53" s="846" t="str">
        <f>IF(①基本情報入力シート!L69="","",①基本情報入力シート!L69)</f>
        <v/>
      </c>
      <c r="M53" s="812" t="str">
        <f>IF(①基本情報入力シート!M69="","",①基本情報入力シート!M69)</f>
        <v/>
      </c>
      <c r="N53" s="812" t="str">
        <f>IF(①基本情報入力シート!R69="","",①基本情報入力シート!R69)</f>
        <v/>
      </c>
      <c r="O53" s="812" t="str">
        <f>IF(①基本情報入力シート!W69="","",①基本情報入力シート!W69)</f>
        <v/>
      </c>
      <c r="P53" s="809" t="str">
        <f>IF(①基本情報入力シート!X69="","",①基本情報入力シート!X69)</f>
        <v/>
      </c>
      <c r="Q53" s="813" t="str">
        <f>IF(①基本情報入力シート!Y69="","",①基本情報入力シート!Y69)</f>
        <v/>
      </c>
      <c r="R53" s="814"/>
      <c r="S53" s="815" t="str">
        <f>IF(B53="×","",IF(①基本情報入力シート!AB69="","",①基本情報入力シート!AB69))</f>
        <v/>
      </c>
      <c r="T53" s="816" t="str">
        <f>IF(B53="×","",IF(①基本情報入力シート!AA69="","",①基本情報入力シート!AA69))</f>
        <v/>
      </c>
      <c r="U53" s="817" t="str">
        <f>IF(B53="×","",IF(Q53="","",VLOOKUP(Q53,【参考】数式用2!$A$3:$C$36,3,FALSE)))</f>
        <v/>
      </c>
      <c r="V53" s="818" t="s">
        <v>199</v>
      </c>
      <c r="W53" s="819"/>
      <c r="X53" s="820" t="s">
        <v>200</v>
      </c>
      <c r="Y53" s="821"/>
      <c r="Z53" s="822" t="s">
        <v>201</v>
      </c>
      <c r="AA53" s="823"/>
      <c r="AB53" s="824" t="s">
        <v>200</v>
      </c>
      <c r="AC53" s="825"/>
      <c r="AD53" s="824" t="s">
        <v>202</v>
      </c>
      <c r="AE53" s="826" t="s">
        <v>203</v>
      </c>
      <c r="AF53" s="827" t="str">
        <f t="shared" si="2"/>
        <v/>
      </c>
      <c r="AG53" s="832" t="s">
        <v>204</v>
      </c>
      <c r="AH53" s="829" t="str">
        <f t="shared" si="0"/>
        <v/>
      </c>
      <c r="AI53" s="830"/>
      <c r="AJ53" s="831"/>
      <c r="AK53" s="830"/>
      <c r="AL53" s="831"/>
    </row>
    <row r="54" spans="1:38" ht="36.75" customHeight="1">
      <c r="A54" s="809">
        <f t="shared" si="1"/>
        <v>43</v>
      </c>
      <c r="B54" s="814"/>
      <c r="C54" s="810" t="str">
        <f>IF(①基本情報入力シート!C70="","",①基本情報入力シート!C70)</f>
        <v/>
      </c>
      <c r="D54" s="811" t="str">
        <f>IF(①基本情報入力シート!D70="","",①基本情報入力シート!D70)</f>
        <v/>
      </c>
      <c r="E54" s="811" t="str">
        <f>IF(①基本情報入力シート!E70="","",①基本情報入力シート!E70)</f>
        <v/>
      </c>
      <c r="F54" s="811" t="str">
        <f>IF(①基本情報入力シート!F70="","",①基本情報入力シート!F70)</f>
        <v/>
      </c>
      <c r="G54" s="811" t="str">
        <f>IF(①基本情報入力シート!G70="","",①基本情報入力シート!G70)</f>
        <v/>
      </c>
      <c r="H54" s="811" t="str">
        <f>IF(①基本情報入力シート!H70="","",①基本情報入力シート!H70)</f>
        <v/>
      </c>
      <c r="I54" s="811" t="str">
        <f>IF(①基本情報入力シート!I70="","",①基本情報入力シート!I70)</f>
        <v/>
      </c>
      <c r="J54" s="811" t="str">
        <f>IF(①基本情報入力シート!J70="","",①基本情報入力シート!J70)</f>
        <v/>
      </c>
      <c r="K54" s="811" t="str">
        <f>IF(①基本情報入力シート!K70="","",①基本情報入力シート!K70)</f>
        <v/>
      </c>
      <c r="L54" s="846" t="str">
        <f>IF(①基本情報入力シート!L70="","",①基本情報入力シート!L70)</f>
        <v/>
      </c>
      <c r="M54" s="812" t="str">
        <f>IF(①基本情報入力シート!M70="","",①基本情報入力シート!M70)</f>
        <v/>
      </c>
      <c r="N54" s="812" t="str">
        <f>IF(①基本情報入力シート!R70="","",①基本情報入力シート!R70)</f>
        <v/>
      </c>
      <c r="O54" s="812" t="str">
        <f>IF(①基本情報入力シート!W70="","",①基本情報入力シート!W70)</f>
        <v/>
      </c>
      <c r="P54" s="809" t="str">
        <f>IF(①基本情報入力シート!X70="","",①基本情報入力シート!X70)</f>
        <v/>
      </c>
      <c r="Q54" s="813" t="str">
        <f>IF(①基本情報入力シート!Y70="","",①基本情報入力シート!Y70)</f>
        <v/>
      </c>
      <c r="R54" s="814"/>
      <c r="S54" s="815" t="str">
        <f>IF(B54="×","",IF(①基本情報入力シート!AB70="","",①基本情報入力シート!AB70))</f>
        <v/>
      </c>
      <c r="T54" s="816" t="str">
        <f>IF(B54="×","",IF(①基本情報入力シート!AA70="","",①基本情報入力シート!AA70))</f>
        <v/>
      </c>
      <c r="U54" s="817" t="str">
        <f>IF(B54="×","",IF(Q54="","",VLOOKUP(Q54,【参考】数式用2!$A$3:$C$36,3,FALSE)))</f>
        <v/>
      </c>
      <c r="V54" s="818" t="s">
        <v>199</v>
      </c>
      <c r="W54" s="819"/>
      <c r="X54" s="820" t="s">
        <v>200</v>
      </c>
      <c r="Y54" s="821"/>
      <c r="Z54" s="822" t="s">
        <v>201</v>
      </c>
      <c r="AA54" s="823"/>
      <c r="AB54" s="824" t="s">
        <v>200</v>
      </c>
      <c r="AC54" s="825"/>
      <c r="AD54" s="824" t="s">
        <v>202</v>
      </c>
      <c r="AE54" s="826" t="s">
        <v>203</v>
      </c>
      <c r="AF54" s="827" t="str">
        <f t="shared" si="2"/>
        <v/>
      </c>
      <c r="AG54" s="832" t="s">
        <v>204</v>
      </c>
      <c r="AH54" s="829" t="str">
        <f t="shared" si="0"/>
        <v/>
      </c>
      <c r="AI54" s="830"/>
      <c r="AJ54" s="831"/>
      <c r="AK54" s="830"/>
      <c r="AL54" s="831"/>
    </row>
    <row r="55" spans="1:38" ht="36.75" customHeight="1">
      <c r="A55" s="809">
        <f t="shared" si="1"/>
        <v>44</v>
      </c>
      <c r="B55" s="814"/>
      <c r="C55" s="810" t="str">
        <f>IF(①基本情報入力シート!C71="","",①基本情報入力シート!C71)</f>
        <v/>
      </c>
      <c r="D55" s="811" t="str">
        <f>IF(①基本情報入力シート!D71="","",①基本情報入力シート!D71)</f>
        <v/>
      </c>
      <c r="E55" s="811" t="str">
        <f>IF(①基本情報入力シート!E71="","",①基本情報入力シート!E71)</f>
        <v/>
      </c>
      <c r="F55" s="811" t="str">
        <f>IF(①基本情報入力シート!F71="","",①基本情報入力シート!F71)</f>
        <v/>
      </c>
      <c r="G55" s="811" t="str">
        <f>IF(①基本情報入力シート!G71="","",①基本情報入力シート!G71)</f>
        <v/>
      </c>
      <c r="H55" s="811" t="str">
        <f>IF(①基本情報入力シート!H71="","",①基本情報入力シート!H71)</f>
        <v/>
      </c>
      <c r="I55" s="811" t="str">
        <f>IF(①基本情報入力シート!I71="","",①基本情報入力シート!I71)</f>
        <v/>
      </c>
      <c r="J55" s="811" t="str">
        <f>IF(①基本情報入力シート!J71="","",①基本情報入力シート!J71)</f>
        <v/>
      </c>
      <c r="K55" s="811" t="str">
        <f>IF(①基本情報入力シート!K71="","",①基本情報入力シート!K71)</f>
        <v/>
      </c>
      <c r="L55" s="846" t="str">
        <f>IF(①基本情報入力シート!L71="","",①基本情報入力シート!L71)</f>
        <v/>
      </c>
      <c r="M55" s="812" t="str">
        <f>IF(①基本情報入力シート!M71="","",①基本情報入力シート!M71)</f>
        <v/>
      </c>
      <c r="N55" s="812" t="str">
        <f>IF(①基本情報入力シート!R71="","",①基本情報入力シート!R71)</f>
        <v/>
      </c>
      <c r="O55" s="812" t="str">
        <f>IF(①基本情報入力シート!W71="","",①基本情報入力シート!W71)</f>
        <v/>
      </c>
      <c r="P55" s="809" t="str">
        <f>IF(①基本情報入力シート!X71="","",①基本情報入力シート!X71)</f>
        <v/>
      </c>
      <c r="Q55" s="813" t="str">
        <f>IF(①基本情報入力シート!Y71="","",①基本情報入力シート!Y71)</f>
        <v/>
      </c>
      <c r="R55" s="814"/>
      <c r="S55" s="815" t="str">
        <f>IF(B55="×","",IF(①基本情報入力シート!AB71="","",①基本情報入力シート!AB71))</f>
        <v/>
      </c>
      <c r="T55" s="816" t="str">
        <f>IF(B55="×","",IF(①基本情報入力シート!AA71="","",①基本情報入力シート!AA71))</f>
        <v/>
      </c>
      <c r="U55" s="817" t="str">
        <f>IF(B55="×","",IF(Q55="","",VLOOKUP(Q55,【参考】数式用2!$A$3:$C$36,3,FALSE)))</f>
        <v/>
      </c>
      <c r="V55" s="818" t="s">
        <v>199</v>
      </c>
      <c r="W55" s="819"/>
      <c r="X55" s="820" t="s">
        <v>200</v>
      </c>
      <c r="Y55" s="821"/>
      <c r="Z55" s="822" t="s">
        <v>201</v>
      </c>
      <c r="AA55" s="823"/>
      <c r="AB55" s="824" t="s">
        <v>200</v>
      </c>
      <c r="AC55" s="825"/>
      <c r="AD55" s="824" t="s">
        <v>202</v>
      </c>
      <c r="AE55" s="826" t="s">
        <v>203</v>
      </c>
      <c r="AF55" s="827" t="str">
        <f t="shared" si="2"/>
        <v/>
      </c>
      <c r="AG55" s="832" t="s">
        <v>204</v>
      </c>
      <c r="AH55" s="829" t="str">
        <f t="shared" si="0"/>
        <v/>
      </c>
      <c r="AI55" s="830"/>
      <c r="AJ55" s="831"/>
      <c r="AK55" s="830"/>
      <c r="AL55" s="831"/>
    </row>
    <row r="56" spans="1:38" ht="36.75" customHeight="1">
      <c r="A56" s="809">
        <f t="shared" si="1"/>
        <v>45</v>
      </c>
      <c r="B56" s="814"/>
      <c r="C56" s="810" t="str">
        <f>IF(①基本情報入力シート!C72="","",①基本情報入力シート!C72)</f>
        <v/>
      </c>
      <c r="D56" s="811" t="str">
        <f>IF(①基本情報入力シート!D72="","",①基本情報入力シート!D72)</f>
        <v/>
      </c>
      <c r="E56" s="811" t="str">
        <f>IF(①基本情報入力シート!E72="","",①基本情報入力シート!E72)</f>
        <v/>
      </c>
      <c r="F56" s="811" t="str">
        <f>IF(①基本情報入力シート!F72="","",①基本情報入力シート!F72)</f>
        <v/>
      </c>
      <c r="G56" s="811" t="str">
        <f>IF(①基本情報入力シート!G72="","",①基本情報入力シート!G72)</f>
        <v/>
      </c>
      <c r="H56" s="811" t="str">
        <f>IF(①基本情報入力シート!H72="","",①基本情報入力シート!H72)</f>
        <v/>
      </c>
      <c r="I56" s="811" t="str">
        <f>IF(①基本情報入力シート!I72="","",①基本情報入力シート!I72)</f>
        <v/>
      </c>
      <c r="J56" s="811" t="str">
        <f>IF(①基本情報入力シート!J72="","",①基本情報入力シート!J72)</f>
        <v/>
      </c>
      <c r="K56" s="811" t="str">
        <f>IF(①基本情報入力シート!K72="","",①基本情報入力シート!K72)</f>
        <v/>
      </c>
      <c r="L56" s="846" t="str">
        <f>IF(①基本情報入力シート!L72="","",①基本情報入力シート!L72)</f>
        <v/>
      </c>
      <c r="M56" s="812" t="str">
        <f>IF(①基本情報入力シート!M72="","",①基本情報入力シート!M72)</f>
        <v/>
      </c>
      <c r="N56" s="812" t="str">
        <f>IF(①基本情報入力シート!R72="","",①基本情報入力シート!R72)</f>
        <v/>
      </c>
      <c r="O56" s="812" t="str">
        <f>IF(①基本情報入力シート!W72="","",①基本情報入力シート!W72)</f>
        <v/>
      </c>
      <c r="P56" s="809" t="str">
        <f>IF(①基本情報入力シート!X72="","",①基本情報入力シート!X72)</f>
        <v/>
      </c>
      <c r="Q56" s="813" t="str">
        <f>IF(①基本情報入力シート!Y72="","",①基本情報入力シート!Y72)</f>
        <v/>
      </c>
      <c r="R56" s="814"/>
      <c r="S56" s="815" t="str">
        <f>IF(B56="×","",IF(①基本情報入力シート!AB72="","",①基本情報入力シート!AB72))</f>
        <v/>
      </c>
      <c r="T56" s="816" t="str">
        <f>IF(B56="×","",IF(①基本情報入力シート!AA72="","",①基本情報入力シート!AA72))</f>
        <v/>
      </c>
      <c r="U56" s="817" t="str">
        <f>IF(B56="×","",IF(Q56="","",VLOOKUP(Q56,【参考】数式用2!$A$3:$C$36,3,FALSE)))</f>
        <v/>
      </c>
      <c r="V56" s="818" t="s">
        <v>199</v>
      </c>
      <c r="W56" s="819"/>
      <c r="X56" s="820" t="s">
        <v>200</v>
      </c>
      <c r="Y56" s="821"/>
      <c r="Z56" s="822" t="s">
        <v>201</v>
      </c>
      <c r="AA56" s="823"/>
      <c r="AB56" s="824" t="s">
        <v>200</v>
      </c>
      <c r="AC56" s="825"/>
      <c r="AD56" s="824" t="s">
        <v>202</v>
      </c>
      <c r="AE56" s="826" t="s">
        <v>203</v>
      </c>
      <c r="AF56" s="827" t="str">
        <f t="shared" si="2"/>
        <v/>
      </c>
      <c r="AG56" s="832" t="s">
        <v>204</v>
      </c>
      <c r="AH56" s="829" t="str">
        <f t="shared" si="0"/>
        <v/>
      </c>
      <c r="AI56" s="830"/>
      <c r="AJ56" s="831"/>
      <c r="AK56" s="830"/>
      <c r="AL56" s="831"/>
    </row>
    <row r="57" spans="1:38" ht="36.75" customHeight="1">
      <c r="A57" s="809">
        <f t="shared" si="1"/>
        <v>46</v>
      </c>
      <c r="B57" s="814"/>
      <c r="C57" s="810" t="str">
        <f>IF(①基本情報入力シート!C73="","",①基本情報入力シート!C73)</f>
        <v/>
      </c>
      <c r="D57" s="811" t="str">
        <f>IF(①基本情報入力シート!D73="","",①基本情報入力シート!D73)</f>
        <v/>
      </c>
      <c r="E57" s="811" t="str">
        <f>IF(①基本情報入力シート!E73="","",①基本情報入力シート!E73)</f>
        <v/>
      </c>
      <c r="F57" s="811" t="str">
        <f>IF(①基本情報入力シート!F73="","",①基本情報入力シート!F73)</f>
        <v/>
      </c>
      <c r="G57" s="811" t="str">
        <f>IF(①基本情報入力シート!G73="","",①基本情報入力シート!G73)</f>
        <v/>
      </c>
      <c r="H57" s="811" t="str">
        <f>IF(①基本情報入力シート!H73="","",①基本情報入力シート!H73)</f>
        <v/>
      </c>
      <c r="I57" s="811" t="str">
        <f>IF(①基本情報入力シート!I73="","",①基本情報入力シート!I73)</f>
        <v/>
      </c>
      <c r="J57" s="811" t="str">
        <f>IF(①基本情報入力シート!J73="","",①基本情報入力シート!J73)</f>
        <v/>
      </c>
      <c r="K57" s="811" t="str">
        <f>IF(①基本情報入力シート!K73="","",①基本情報入力シート!K73)</f>
        <v/>
      </c>
      <c r="L57" s="846" t="str">
        <f>IF(①基本情報入力シート!L73="","",①基本情報入力シート!L73)</f>
        <v/>
      </c>
      <c r="M57" s="812" t="str">
        <f>IF(①基本情報入力シート!M73="","",①基本情報入力シート!M73)</f>
        <v/>
      </c>
      <c r="N57" s="812" t="str">
        <f>IF(①基本情報入力シート!R73="","",①基本情報入力シート!R73)</f>
        <v/>
      </c>
      <c r="O57" s="812" t="str">
        <f>IF(①基本情報入力シート!W73="","",①基本情報入力シート!W73)</f>
        <v/>
      </c>
      <c r="P57" s="809" t="str">
        <f>IF(①基本情報入力シート!X73="","",①基本情報入力シート!X73)</f>
        <v/>
      </c>
      <c r="Q57" s="813" t="str">
        <f>IF(①基本情報入力シート!Y73="","",①基本情報入力シート!Y73)</f>
        <v/>
      </c>
      <c r="R57" s="814"/>
      <c r="S57" s="815" t="str">
        <f>IF(B57="×","",IF(①基本情報入力シート!AB73="","",①基本情報入力シート!AB73))</f>
        <v/>
      </c>
      <c r="T57" s="816" t="str">
        <f>IF(B57="×","",IF(①基本情報入力シート!AA73="","",①基本情報入力シート!AA73))</f>
        <v/>
      </c>
      <c r="U57" s="817" t="str">
        <f>IF(B57="×","",IF(Q57="","",VLOOKUP(Q57,【参考】数式用2!$A$3:$C$36,3,FALSE)))</f>
        <v/>
      </c>
      <c r="V57" s="818" t="s">
        <v>199</v>
      </c>
      <c r="W57" s="819"/>
      <c r="X57" s="820" t="s">
        <v>200</v>
      </c>
      <c r="Y57" s="821"/>
      <c r="Z57" s="822" t="s">
        <v>201</v>
      </c>
      <c r="AA57" s="823"/>
      <c r="AB57" s="824" t="s">
        <v>200</v>
      </c>
      <c r="AC57" s="825"/>
      <c r="AD57" s="824" t="s">
        <v>202</v>
      </c>
      <c r="AE57" s="826" t="s">
        <v>203</v>
      </c>
      <c r="AF57" s="827" t="str">
        <f t="shared" si="2"/>
        <v/>
      </c>
      <c r="AG57" s="832" t="s">
        <v>204</v>
      </c>
      <c r="AH57" s="829" t="str">
        <f t="shared" si="0"/>
        <v/>
      </c>
      <c r="AI57" s="830"/>
      <c r="AJ57" s="831"/>
      <c r="AK57" s="830"/>
      <c r="AL57" s="831"/>
    </row>
    <row r="58" spans="1:38" ht="36.75" customHeight="1">
      <c r="A58" s="809">
        <f t="shared" si="1"/>
        <v>47</v>
      </c>
      <c r="B58" s="814"/>
      <c r="C58" s="810" t="str">
        <f>IF(①基本情報入力シート!C74="","",①基本情報入力シート!C74)</f>
        <v/>
      </c>
      <c r="D58" s="811" t="str">
        <f>IF(①基本情報入力シート!D74="","",①基本情報入力シート!D74)</f>
        <v/>
      </c>
      <c r="E58" s="811" t="str">
        <f>IF(①基本情報入力シート!E74="","",①基本情報入力シート!E74)</f>
        <v/>
      </c>
      <c r="F58" s="811" t="str">
        <f>IF(①基本情報入力シート!F74="","",①基本情報入力シート!F74)</f>
        <v/>
      </c>
      <c r="G58" s="811" t="str">
        <f>IF(①基本情報入力シート!G74="","",①基本情報入力シート!G74)</f>
        <v/>
      </c>
      <c r="H58" s="811" t="str">
        <f>IF(①基本情報入力シート!H74="","",①基本情報入力シート!H74)</f>
        <v/>
      </c>
      <c r="I58" s="811" t="str">
        <f>IF(①基本情報入力シート!I74="","",①基本情報入力シート!I74)</f>
        <v/>
      </c>
      <c r="J58" s="811" t="str">
        <f>IF(①基本情報入力シート!J74="","",①基本情報入力シート!J74)</f>
        <v/>
      </c>
      <c r="K58" s="811" t="str">
        <f>IF(①基本情報入力シート!K74="","",①基本情報入力シート!K74)</f>
        <v/>
      </c>
      <c r="L58" s="846" t="str">
        <f>IF(①基本情報入力シート!L74="","",①基本情報入力シート!L74)</f>
        <v/>
      </c>
      <c r="M58" s="812" t="str">
        <f>IF(①基本情報入力シート!M74="","",①基本情報入力シート!M74)</f>
        <v/>
      </c>
      <c r="N58" s="812" t="str">
        <f>IF(①基本情報入力シート!R74="","",①基本情報入力シート!R74)</f>
        <v/>
      </c>
      <c r="O58" s="812" t="str">
        <f>IF(①基本情報入力シート!W74="","",①基本情報入力シート!W74)</f>
        <v/>
      </c>
      <c r="P58" s="809" t="str">
        <f>IF(①基本情報入力シート!X74="","",①基本情報入力シート!X74)</f>
        <v/>
      </c>
      <c r="Q58" s="813" t="str">
        <f>IF(①基本情報入力シート!Y74="","",①基本情報入力シート!Y74)</f>
        <v/>
      </c>
      <c r="R58" s="814"/>
      <c r="S58" s="815" t="str">
        <f>IF(B58="×","",IF(①基本情報入力シート!AB74="","",①基本情報入力シート!AB74))</f>
        <v/>
      </c>
      <c r="T58" s="816" t="str">
        <f>IF(B58="×","",IF(①基本情報入力シート!AA74="","",①基本情報入力シート!AA74))</f>
        <v/>
      </c>
      <c r="U58" s="817" t="str">
        <f>IF(B58="×","",IF(Q58="","",VLOOKUP(Q58,【参考】数式用2!$A$3:$C$36,3,FALSE)))</f>
        <v/>
      </c>
      <c r="V58" s="818" t="s">
        <v>199</v>
      </c>
      <c r="W58" s="819"/>
      <c r="X58" s="820" t="s">
        <v>200</v>
      </c>
      <c r="Y58" s="821"/>
      <c r="Z58" s="822" t="s">
        <v>201</v>
      </c>
      <c r="AA58" s="823"/>
      <c r="AB58" s="824" t="s">
        <v>200</v>
      </c>
      <c r="AC58" s="825"/>
      <c r="AD58" s="824" t="s">
        <v>202</v>
      </c>
      <c r="AE58" s="826" t="s">
        <v>203</v>
      </c>
      <c r="AF58" s="827" t="str">
        <f t="shared" si="2"/>
        <v/>
      </c>
      <c r="AG58" s="832" t="s">
        <v>204</v>
      </c>
      <c r="AH58" s="829" t="str">
        <f t="shared" si="0"/>
        <v/>
      </c>
      <c r="AI58" s="830"/>
      <c r="AJ58" s="831"/>
      <c r="AK58" s="830"/>
      <c r="AL58" s="831"/>
    </row>
    <row r="59" spans="1:38" ht="36.75" customHeight="1">
      <c r="A59" s="809">
        <f t="shared" si="1"/>
        <v>48</v>
      </c>
      <c r="B59" s="814"/>
      <c r="C59" s="810" t="str">
        <f>IF(①基本情報入力シート!C75="","",①基本情報入力シート!C75)</f>
        <v/>
      </c>
      <c r="D59" s="811" t="str">
        <f>IF(①基本情報入力シート!D75="","",①基本情報入力シート!D75)</f>
        <v/>
      </c>
      <c r="E59" s="811" t="str">
        <f>IF(①基本情報入力シート!E75="","",①基本情報入力シート!E75)</f>
        <v/>
      </c>
      <c r="F59" s="811" t="str">
        <f>IF(①基本情報入力シート!F75="","",①基本情報入力シート!F75)</f>
        <v/>
      </c>
      <c r="G59" s="811" t="str">
        <f>IF(①基本情報入力シート!G75="","",①基本情報入力シート!G75)</f>
        <v/>
      </c>
      <c r="H59" s="811" t="str">
        <f>IF(①基本情報入力シート!H75="","",①基本情報入力シート!H75)</f>
        <v/>
      </c>
      <c r="I59" s="811" t="str">
        <f>IF(①基本情報入力シート!I75="","",①基本情報入力シート!I75)</f>
        <v/>
      </c>
      <c r="J59" s="811" t="str">
        <f>IF(①基本情報入力シート!J75="","",①基本情報入力シート!J75)</f>
        <v/>
      </c>
      <c r="K59" s="811" t="str">
        <f>IF(①基本情報入力シート!K75="","",①基本情報入力シート!K75)</f>
        <v/>
      </c>
      <c r="L59" s="846" t="str">
        <f>IF(①基本情報入力シート!L75="","",①基本情報入力シート!L75)</f>
        <v/>
      </c>
      <c r="M59" s="812" t="str">
        <f>IF(①基本情報入力シート!M75="","",①基本情報入力シート!M75)</f>
        <v/>
      </c>
      <c r="N59" s="812" t="str">
        <f>IF(①基本情報入力シート!R75="","",①基本情報入力シート!R75)</f>
        <v/>
      </c>
      <c r="O59" s="812" t="str">
        <f>IF(①基本情報入力シート!W75="","",①基本情報入力シート!W75)</f>
        <v/>
      </c>
      <c r="P59" s="809" t="str">
        <f>IF(①基本情報入力シート!X75="","",①基本情報入力シート!X75)</f>
        <v/>
      </c>
      <c r="Q59" s="813" t="str">
        <f>IF(①基本情報入力シート!Y75="","",①基本情報入力シート!Y75)</f>
        <v/>
      </c>
      <c r="R59" s="814"/>
      <c r="S59" s="815" t="str">
        <f>IF(B59="×","",IF(①基本情報入力シート!AB75="","",①基本情報入力シート!AB75))</f>
        <v/>
      </c>
      <c r="T59" s="816" t="str">
        <f>IF(B59="×","",IF(①基本情報入力シート!AA75="","",①基本情報入力シート!AA75))</f>
        <v/>
      </c>
      <c r="U59" s="817" t="str">
        <f>IF(B59="×","",IF(Q59="","",VLOOKUP(Q59,【参考】数式用2!$A$3:$C$36,3,FALSE)))</f>
        <v/>
      </c>
      <c r="V59" s="818" t="s">
        <v>199</v>
      </c>
      <c r="W59" s="819"/>
      <c r="X59" s="820" t="s">
        <v>200</v>
      </c>
      <c r="Y59" s="821"/>
      <c r="Z59" s="822" t="s">
        <v>201</v>
      </c>
      <c r="AA59" s="823"/>
      <c r="AB59" s="824" t="s">
        <v>200</v>
      </c>
      <c r="AC59" s="825"/>
      <c r="AD59" s="824" t="s">
        <v>202</v>
      </c>
      <c r="AE59" s="826" t="s">
        <v>203</v>
      </c>
      <c r="AF59" s="827" t="str">
        <f t="shared" si="2"/>
        <v/>
      </c>
      <c r="AG59" s="832" t="s">
        <v>204</v>
      </c>
      <c r="AH59" s="829" t="str">
        <f t="shared" si="0"/>
        <v/>
      </c>
      <c r="AI59" s="830"/>
      <c r="AJ59" s="831"/>
      <c r="AK59" s="830"/>
      <c r="AL59" s="831"/>
    </row>
    <row r="60" spans="1:38" ht="36.75" customHeight="1">
      <c r="A60" s="809">
        <f t="shared" si="1"/>
        <v>49</v>
      </c>
      <c r="B60" s="814"/>
      <c r="C60" s="810" t="str">
        <f>IF(①基本情報入力シート!C76="","",①基本情報入力シート!C76)</f>
        <v/>
      </c>
      <c r="D60" s="811" t="str">
        <f>IF(①基本情報入力シート!D76="","",①基本情報入力シート!D76)</f>
        <v/>
      </c>
      <c r="E60" s="811" t="str">
        <f>IF(①基本情報入力シート!E76="","",①基本情報入力シート!E76)</f>
        <v/>
      </c>
      <c r="F60" s="811" t="str">
        <f>IF(①基本情報入力シート!F76="","",①基本情報入力シート!F76)</f>
        <v/>
      </c>
      <c r="G60" s="811" t="str">
        <f>IF(①基本情報入力シート!G76="","",①基本情報入力シート!G76)</f>
        <v/>
      </c>
      <c r="H60" s="811" t="str">
        <f>IF(①基本情報入力シート!H76="","",①基本情報入力シート!H76)</f>
        <v/>
      </c>
      <c r="I60" s="811" t="str">
        <f>IF(①基本情報入力シート!I76="","",①基本情報入力シート!I76)</f>
        <v/>
      </c>
      <c r="J60" s="811" t="str">
        <f>IF(①基本情報入力シート!J76="","",①基本情報入力シート!J76)</f>
        <v/>
      </c>
      <c r="K60" s="811" t="str">
        <f>IF(①基本情報入力シート!K76="","",①基本情報入力シート!K76)</f>
        <v/>
      </c>
      <c r="L60" s="846" t="str">
        <f>IF(①基本情報入力シート!L76="","",①基本情報入力シート!L76)</f>
        <v/>
      </c>
      <c r="M60" s="812" t="str">
        <f>IF(①基本情報入力シート!M76="","",①基本情報入力シート!M76)</f>
        <v/>
      </c>
      <c r="N60" s="812" t="str">
        <f>IF(①基本情報入力シート!R76="","",①基本情報入力シート!R76)</f>
        <v/>
      </c>
      <c r="O60" s="812" t="str">
        <f>IF(①基本情報入力シート!W76="","",①基本情報入力シート!W76)</f>
        <v/>
      </c>
      <c r="P60" s="809" t="str">
        <f>IF(①基本情報入力シート!X76="","",①基本情報入力シート!X76)</f>
        <v/>
      </c>
      <c r="Q60" s="813" t="str">
        <f>IF(①基本情報入力シート!Y76="","",①基本情報入力シート!Y76)</f>
        <v/>
      </c>
      <c r="R60" s="814"/>
      <c r="S60" s="815" t="str">
        <f>IF(B60="×","",IF(①基本情報入力シート!AB76="","",①基本情報入力シート!AB76))</f>
        <v/>
      </c>
      <c r="T60" s="816" t="str">
        <f>IF(B60="×","",IF(①基本情報入力シート!AA76="","",①基本情報入力シート!AA76))</f>
        <v/>
      </c>
      <c r="U60" s="817" t="str">
        <f>IF(B60="×","",IF(Q60="","",VLOOKUP(Q60,【参考】数式用2!$A$3:$C$36,3,FALSE)))</f>
        <v/>
      </c>
      <c r="V60" s="818" t="s">
        <v>199</v>
      </c>
      <c r="W60" s="819"/>
      <c r="X60" s="820" t="s">
        <v>200</v>
      </c>
      <c r="Y60" s="821"/>
      <c r="Z60" s="822" t="s">
        <v>201</v>
      </c>
      <c r="AA60" s="823"/>
      <c r="AB60" s="824" t="s">
        <v>200</v>
      </c>
      <c r="AC60" s="825"/>
      <c r="AD60" s="824" t="s">
        <v>202</v>
      </c>
      <c r="AE60" s="826" t="s">
        <v>203</v>
      </c>
      <c r="AF60" s="827" t="str">
        <f t="shared" si="2"/>
        <v/>
      </c>
      <c r="AG60" s="832" t="s">
        <v>204</v>
      </c>
      <c r="AH60" s="829" t="str">
        <f t="shared" si="0"/>
        <v/>
      </c>
      <c r="AI60" s="830"/>
      <c r="AJ60" s="831"/>
      <c r="AK60" s="830"/>
      <c r="AL60" s="831"/>
    </row>
    <row r="61" spans="1:38" ht="36.75" customHeight="1">
      <c r="A61" s="809">
        <f t="shared" si="1"/>
        <v>50</v>
      </c>
      <c r="B61" s="814"/>
      <c r="C61" s="810" t="str">
        <f>IF(①基本情報入力シート!C77="","",①基本情報入力シート!C77)</f>
        <v/>
      </c>
      <c r="D61" s="811" t="str">
        <f>IF(①基本情報入力シート!D77="","",①基本情報入力シート!D77)</f>
        <v/>
      </c>
      <c r="E61" s="811" t="str">
        <f>IF(①基本情報入力シート!E77="","",①基本情報入力シート!E77)</f>
        <v/>
      </c>
      <c r="F61" s="811" t="str">
        <f>IF(①基本情報入力シート!F77="","",①基本情報入力シート!F77)</f>
        <v/>
      </c>
      <c r="G61" s="811" t="str">
        <f>IF(①基本情報入力シート!G77="","",①基本情報入力シート!G77)</f>
        <v/>
      </c>
      <c r="H61" s="811" t="str">
        <f>IF(①基本情報入力シート!H77="","",①基本情報入力シート!H77)</f>
        <v/>
      </c>
      <c r="I61" s="811" t="str">
        <f>IF(①基本情報入力シート!I77="","",①基本情報入力シート!I77)</f>
        <v/>
      </c>
      <c r="J61" s="811" t="str">
        <f>IF(①基本情報入力シート!J77="","",①基本情報入力シート!J77)</f>
        <v/>
      </c>
      <c r="K61" s="811" t="str">
        <f>IF(①基本情報入力シート!K77="","",①基本情報入力シート!K77)</f>
        <v/>
      </c>
      <c r="L61" s="846" t="str">
        <f>IF(①基本情報入力シート!L77="","",①基本情報入力シート!L77)</f>
        <v/>
      </c>
      <c r="M61" s="812" t="str">
        <f>IF(①基本情報入力シート!M77="","",①基本情報入力シート!M77)</f>
        <v/>
      </c>
      <c r="N61" s="812" t="str">
        <f>IF(①基本情報入力シート!R77="","",①基本情報入力シート!R77)</f>
        <v/>
      </c>
      <c r="O61" s="812" t="str">
        <f>IF(①基本情報入力シート!W77="","",①基本情報入力シート!W77)</f>
        <v/>
      </c>
      <c r="P61" s="809" t="str">
        <f>IF(①基本情報入力シート!X77="","",①基本情報入力シート!X77)</f>
        <v/>
      </c>
      <c r="Q61" s="813" t="str">
        <f>IF(①基本情報入力シート!Y77="","",①基本情報入力シート!Y77)</f>
        <v/>
      </c>
      <c r="R61" s="814"/>
      <c r="S61" s="815" t="str">
        <f>IF(B61="×","",IF(①基本情報入力シート!AB77="","",①基本情報入力シート!AB77))</f>
        <v/>
      </c>
      <c r="T61" s="816" t="str">
        <f>IF(B61="×","",IF(①基本情報入力シート!AA77="","",①基本情報入力シート!AA77))</f>
        <v/>
      </c>
      <c r="U61" s="817" t="str">
        <f>IF(B61="×","",IF(Q61="","",VLOOKUP(Q61,【参考】数式用2!$A$3:$C$36,3,FALSE)))</f>
        <v/>
      </c>
      <c r="V61" s="818" t="s">
        <v>199</v>
      </c>
      <c r="W61" s="819"/>
      <c r="X61" s="820" t="s">
        <v>200</v>
      </c>
      <c r="Y61" s="821"/>
      <c r="Z61" s="822" t="s">
        <v>201</v>
      </c>
      <c r="AA61" s="823"/>
      <c r="AB61" s="824" t="s">
        <v>200</v>
      </c>
      <c r="AC61" s="825"/>
      <c r="AD61" s="824" t="s">
        <v>202</v>
      </c>
      <c r="AE61" s="826" t="s">
        <v>203</v>
      </c>
      <c r="AF61" s="827" t="str">
        <f t="shared" si="2"/>
        <v/>
      </c>
      <c r="AG61" s="832" t="s">
        <v>204</v>
      </c>
      <c r="AH61" s="829" t="str">
        <f t="shared" si="0"/>
        <v/>
      </c>
      <c r="AI61" s="830"/>
      <c r="AJ61" s="831"/>
      <c r="AK61" s="830"/>
      <c r="AL61" s="831"/>
    </row>
    <row r="62" spans="1:38" ht="36.75" customHeight="1">
      <c r="A62" s="809">
        <f t="shared" si="1"/>
        <v>51</v>
      </c>
      <c r="B62" s="814"/>
      <c r="C62" s="810" t="str">
        <f>IF(①基本情報入力シート!C78="","",①基本情報入力シート!C78)</f>
        <v/>
      </c>
      <c r="D62" s="811" t="str">
        <f>IF(①基本情報入力シート!D78="","",①基本情報入力シート!D78)</f>
        <v/>
      </c>
      <c r="E62" s="811" t="str">
        <f>IF(①基本情報入力シート!E78="","",①基本情報入力シート!E78)</f>
        <v/>
      </c>
      <c r="F62" s="811" t="str">
        <f>IF(①基本情報入力シート!F78="","",①基本情報入力シート!F78)</f>
        <v/>
      </c>
      <c r="G62" s="811" t="str">
        <f>IF(①基本情報入力シート!G78="","",①基本情報入力シート!G78)</f>
        <v/>
      </c>
      <c r="H62" s="811" t="str">
        <f>IF(①基本情報入力シート!H78="","",①基本情報入力シート!H78)</f>
        <v/>
      </c>
      <c r="I62" s="811" t="str">
        <f>IF(①基本情報入力シート!I78="","",①基本情報入力シート!I78)</f>
        <v/>
      </c>
      <c r="J62" s="811" t="str">
        <f>IF(①基本情報入力シート!J78="","",①基本情報入力シート!J78)</f>
        <v/>
      </c>
      <c r="K62" s="811" t="str">
        <f>IF(①基本情報入力シート!K78="","",①基本情報入力シート!K78)</f>
        <v/>
      </c>
      <c r="L62" s="846" t="str">
        <f>IF(①基本情報入力シート!L78="","",①基本情報入力シート!L78)</f>
        <v/>
      </c>
      <c r="M62" s="812" t="str">
        <f>IF(①基本情報入力シート!M78="","",①基本情報入力シート!M78)</f>
        <v/>
      </c>
      <c r="N62" s="812" t="str">
        <f>IF(①基本情報入力シート!R78="","",①基本情報入力シート!R78)</f>
        <v/>
      </c>
      <c r="O62" s="812" t="str">
        <f>IF(①基本情報入力シート!W78="","",①基本情報入力シート!W78)</f>
        <v/>
      </c>
      <c r="P62" s="809" t="str">
        <f>IF(①基本情報入力シート!X78="","",①基本情報入力シート!X78)</f>
        <v/>
      </c>
      <c r="Q62" s="813" t="str">
        <f>IF(①基本情報入力シート!Y78="","",①基本情報入力シート!Y78)</f>
        <v/>
      </c>
      <c r="R62" s="814"/>
      <c r="S62" s="815" t="str">
        <f>IF(B62="×","",IF(①基本情報入力シート!AB78="","",①基本情報入力シート!AB78))</f>
        <v/>
      </c>
      <c r="T62" s="816" t="str">
        <f>IF(B62="×","",IF(①基本情報入力シート!AA78="","",①基本情報入力シート!AA78))</f>
        <v/>
      </c>
      <c r="U62" s="817" t="str">
        <f>IF(B62="×","",IF(Q62="","",VLOOKUP(Q62,【参考】数式用2!$A$3:$C$36,3,FALSE)))</f>
        <v/>
      </c>
      <c r="V62" s="818" t="s">
        <v>199</v>
      </c>
      <c r="W62" s="819"/>
      <c r="X62" s="820" t="s">
        <v>200</v>
      </c>
      <c r="Y62" s="821"/>
      <c r="Z62" s="822" t="s">
        <v>201</v>
      </c>
      <c r="AA62" s="823"/>
      <c r="AB62" s="824" t="s">
        <v>200</v>
      </c>
      <c r="AC62" s="825"/>
      <c r="AD62" s="824" t="s">
        <v>202</v>
      </c>
      <c r="AE62" s="826" t="s">
        <v>203</v>
      </c>
      <c r="AF62" s="827" t="str">
        <f t="shared" si="2"/>
        <v/>
      </c>
      <c r="AG62" s="832" t="s">
        <v>204</v>
      </c>
      <c r="AH62" s="829" t="str">
        <f t="shared" si="0"/>
        <v/>
      </c>
      <c r="AI62" s="830"/>
      <c r="AJ62" s="831"/>
      <c r="AK62" s="830"/>
      <c r="AL62" s="831"/>
    </row>
    <row r="63" spans="1:38" ht="36.75" customHeight="1">
      <c r="A63" s="809">
        <f t="shared" si="1"/>
        <v>52</v>
      </c>
      <c r="B63" s="814"/>
      <c r="C63" s="810" t="str">
        <f>IF(①基本情報入力シート!C79="","",①基本情報入力シート!C79)</f>
        <v/>
      </c>
      <c r="D63" s="811" t="str">
        <f>IF(①基本情報入力シート!D79="","",①基本情報入力シート!D79)</f>
        <v/>
      </c>
      <c r="E63" s="811" t="str">
        <f>IF(①基本情報入力シート!E79="","",①基本情報入力シート!E79)</f>
        <v/>
      </c>
      <c r="F63" s="811" t="str">
        <f>IF(①基本情報入力シート!F79="","",①基本情報入力シート!F79)</f>
        <v/>
      </c>
      <c r="G63" s="811" t="str">
        <f>IF(①基本情報入力シート!G79="","",①基本情報入力シート!G79)</f>
        <v/>
      </c>
      <c r="H63" s="811" t="str">
        <f>IF(①基本情報入力シート!H79="","",①基本情報入力シート!H79)</f>
        <v/>
      </c>
      <c r="I63" s="811" t="str">
        <f>IF(①基本情報入力シート!I79="","",①基本情報入力シート!I79)</f>
        <v/>
      </c>
      <c r="J63" s="811" t="str">
        <f>IF(①基本情報入力シート!J79="","",①基本情報入力シート!J79)</f>
        <v/>
      </c>
      <c r="K63" s="811" t="str">
        <f>IF(①基本情報入力シート!K79="","",①基本情報入力シート!K79)</f>
        <v/>
      </c>
      <c r="L63" s="846" t="str">
        <f>IF(①基本情報入力シート!L79="","",①基本情報入力シート!L79)</f>
        <v/>
      </c>
      <c r="M63" s="812" t="str">
        <f>IF(①基本情報入力シート!M79="","",①基本情報入力シート!M79)</f>
        <v/>
      </c>
      <c r="N63" s="812" t="str">
        <f>IF(①基本情報入力シート!R79="","",①基本情報入力シート!R79)</f>
        <v/>
      </c>
      <c r="O63" s="812" t="str">
        <f>IF(①基本情報入力シート!W79="","",①基本情報入力シート!W79)</f>
        <v/>
      </c>
      <c r="P63" s="809" t="str">
        <f>IF(①基本情報入力シート!X79="","",①基本情報入力シート!X79)</f>
        <v/>
      </c>
      <c r="Q63" s="813" t="str">
        <f>IF(①基本情報入力シート!Y79="","",①基本情報入力シート!Y79)</f>
        <v/>
      </c>
      <c r="R63" s="814"/>
      <c r="S63" s="815" t="str">
        <f>IF(B63="×","",IF(①基本情報入力シート!AB79="","",①基本情報入力シート!AB79))</f>
        <v/>
      </c>
      <c r="T63" s="816" t="str">
        <f>IF(B63="×","",IF(①基本情報入力シート!AA79="","",①基本情報入力シート!AA79))</f>
        <v/>
      </c>
      <c r="U63" s="817" t="str">
        <f>IF(B63="×","",IF(Q63="","",VLOOKUP(Q63,【参考】数式用2!$A$3:$C$36,3,FALSE)))</f>
        <v/>
      </c>
      <c r="V63" s="818" t="s">
        <v>199</v>
      </c>
      <c r="W63" s="819"/>
      <c r="X63" s="820" t="s">
        <v>200</v>
      </c>
      <c r="Y63" s="821"/>
      <c r="Z63" s="822" t="s">
        <v>201</v>
      </c>
      <c r="AA63" s="823"/>
      <c r="AB63" s="824" t="s">
        <v>200</v>
      </c>
      <c r="AC63" s="825"/>
      <c r="AD63" s="824" t="s">
        <v>202</v>
      </c>
      <c r="AE63" s="826" t="s">
        <v>203</v>
      </c>
      <c r="AF63" s="827" t="str">
        <f t="shared" si="2"/>
        <v/>
      </c>
      <c r="AG63" s="832" t="s">
        <v>204</v>
      </c>
      <c r="AH63" s="829" t="str">
        <f t="shared" si="0"/>
        <v/>
      </c>
      <c r="AI63" s="830"/>
      <c r="AJ63" s="831"/>
      <c r="AK63" s="830"/>
      <c r="AL63" s="831"/>
    </row>
    <row r="64" spans="1:38" ht="36.75" customHeight="1">
      <c r="A64" s="809">
        <f t="shared" si="1"/>
        <v>53</v>
      </c>
      <c r="B64" s="814"/>
      <c r="C64" s="810" t="str">
        <f>IF(①基本情報入力シート!C80="","",①基本情報入力シート!C80)</f>
        <v/>
      </c>
      <c r="D64" s="811" t="str">
        <f>IF(①基本情報入力シート!D80="","",①基本情報入力シート!D80)</f>
        <v/>
      </c>
      <c r="E64" s="811" t="str">
        <f>IF(①基本情報入力シート!E80="","",①基本情報入力シート!E80)</f>
        <v/>
      </c>
      <c r="F64" s="811" t="str">
        <f>IF(①基本情報入力シート!F80="","",①基本情報入力シート!F80)</f>
        <v/>
      </c>
      <c r="G64" s="811" t="str">
        <f>IF(①基本情報入力シート!G80="","",①基本情報入力シート!G80)</f>
        <v/>
      </c>
      <c r="H64" s="811" t="str">
        <f>IF(①基本情報入力シート!H80="","",①基本情報入力シート!H80)</f>
        <v/>
      </c>
      <c r="I64" s="811" t="str">
        <f>IF(①基本情報入力シート!I80="","",①基本情報入力シート!I80)</f>
        <v/>
      </c>
      <c r="J64" s="811" t="str">
        <f>IF(①基本情報入力シート!J80="","",①基本情報入力シート!J80)</f>
        <v/>
      </c>
      <c r="K64" s="811" t="str">
        <f>IF(①基本情報入力シート!K80="","",①基本情報入力シート!K80)</f>
        <v/>
      </c>
      <c r="L64" s="846" t="str">
        <f>IF(①基本情報入力シート!L80="","",①基本情報入力シート!L80)</f>
        <v/>
      </c>
      <c r="M64" s="812" t="str">
        <f>IF(①基本情報入力シート!M80="","",①基本情報入力シート!M80)</f>
        <v/>
      </c>
      <c r="N64" s="812" t="str">
        <f>IF(①基本情報入力シート!R80="","",①基本情報入力シート!R80)</f>
        <v/>
      </c>
      <c r="O64" s="812" t="str">
        <f>IF(①基本情報入力シート!W80="","",①基本情報入力シート!W80)</f>
        <v/>
      </c>
      <c r="P64" s="809" t="str">
        <f>IF(①基本情報入力シート!X80="","",①基本情報入力シート!X80)</f>
        <v/>
      </c>
      <c r="Q64" s="813" t="str">
        <f>IF(①基本情報入力シート!Y80="","",①基本情報入力シート!Y80)</f>
        <v/>
      </c>
      <c r="R64" s="814"/>
      <c r="S64" s="815" t="str">
        <f>IF(B64="×","",IF(①基本情報入力シート!AB80="","",①基本情報入力シート!AB80))</f>
        <v/>
      </c>
      <c r="T64" s="816" t="str">
        <f>IF(B64="×","",IF(①基本情報入力シート!AA80="","",①基本情報入力シート!AA80))</f>
        <v/>
      </c>
      <c r="U64" s="817" t="str">
        <f>IF(B64="×","",IF(Q64="","",VLOOKUP(Q64,【参考】数式用2!$A$3:$C$36,3,FALSE)))</f>
        <v/>
      </c>
      <c r="V64" s="818" t="s">
        <v>199</v>
      </c>
      <c r="W64" s="819"/>
      <c r="X64" s="820" t="s">
        <v>200</v>
      </c>
      <c r="Y64" s="821"/>
      <c r="Z64" s="822" t="s">
        <v>201</v>
      </c>
      <c r="AA64" s="823"/>
      <c r="AB64" s="824" t="s">
        <v>200</v>
      </c>
      <c r="AC64" s="825"/>
      <c r="AD64" s="824" t="s">
        <v>202</v>
      </c>
      <c r="AE64" s="826" t="s">
        <v>203</v>
      </c>
      <c r="AF64" s="827" t="str">
        <f t="shared" si="2"/>
        <v/>
      </c>
      <c r="AG64" s="832" t="s">
        <v>204</v>
      </c>
      <c r="AH64" s="829" t="str">
        <f t="shared" si="0"/>
        <v/>
      </c>
      <c r="AI64" s="830"/>
      <c r="AJ64" s="831"/>
      <c r="AK64" s="830"/>
      <c r="AL64" s="831"/>
    </row>
    <row r="65" spans="1:38" ht="36.75" customHeight="1">
      <c r="A65" s="809">
        <f t="shared" si="1"/>
        <v>54</v>
      </c>
      <c r="B65" s="814"/>
      <c r="C65" s="810" t="str">
        <f>IF(①基本情報入力シート!C81="","",①基本情報入力シート!C81)</f>
        <v/>
      </c>
      <c r="D65" s="811" t="str">
        <f>IF(①基本情報入力シート!D81="","",①基本情報入力シート!D81)</f>
        <v/>
      </c>
      <c r="E65" s="811" t="str">
        <f>IF(①基本情報入力シート!E81="","",①基本情報入力シート!E81)</f>
        <v/>
      </c>
      <c r="F65" s="811" t="str">
        <f>IF(①基本情報入力シート!F81="","",①基本情報入力シート!F81)</f>
        <v/>
      </c>
      <c r="G65" s="811" t="str">
        <f>IF(①基本情報入力シート!G81="","",①基本情報入力シート!G81)</f>
        <v/>
      </c>
      <c r="H65" s="811" t="str">
        <f>IF(①基本情報入力シート!H81="","",①基本情報入力シート!H81)</f>
        <v/>
      </c>
      <c r="I65" s="811" t="str">
        <f>IF(①基本情報入力シート!I81="","",①基本情報入力シート!I81)</f>
        <v/>
      </c>
      <c r="J65" s="811" t="str">
        <f>IF(①基本情報入力シート!J81="","",①基本情報入力シート!J81)</f>
        <v/>
      </c>
      <c r="K65" s="811" t="str">
        <f>IF(①基本情報入力シート!K81="","",①基本情報入力シート!K81)</f>
        <v/>
      </c>
      <c r="L65" s="846" t="str">
        <f>IF(①基本情報入力シート!L81="","",①基本情報入力シート!L81)</f>
        <v/>
      </c>
      <c r="M65" s="812" t="str">
        <f>IF(①基本情報入力シート!M81="","",①基本情報入力シート!M81)</f>
        <v/>
      </c>
      <c r="N65" s="812" t="str">
        <f>IF(①基本情報入力シート!R81="","",①基本情報入力シート!R81)</f>
        <v/>
      </c>
      <c r="O65" s="812" t="str">
        <f>IF(①基本情報入力シート!W81="","",①基本情報入力シート!W81)</f>
        <v/>
      </c>
      <c r="P65" s="809" t="str">
        <f>IF(①基本情報入力シート!X81="","",①基本情報入力シート!X81)</f>
        <v/>
      </c>
      <c r="Q65" s="813" t="str">
        <f>IF(①基本情報入力シート!Y81="","",①基本情報入力シート!Y81)</f>
        <v/>
      </c>
      <c r="R65" s="814"/>
      <c r="S65" s="815" t="str">
        <f>IF(B65="×","",IF(①基本情報入力シート!AB81="","",①基本情報入力シート!AB81))</f>
        <v/>
      </c>
      <c r="T65" s="816" t="str">
        <f>IF(B65="×","",IF(①基本情報入力シート!AA81="","",①基本情報入力シート!AA81))</f>
        <v/>
      </c>
      <c r="U65" s="817" t="str">
        <f>IF(B65="×","",IF(Q65="","",VLOOKUP(Q65,【参考】数式用2!$A$3:$C$36,3,FALSE)))</f>
        <v/>
      </c>
      <c r="V65" s="818" t="s">
        <v>199</v>
      </c>
      <c r="W65" s="819"/>
      <c r="X65" s="820" t="s">
        <v>200</v>
      </c>
      <c r="Y65" s="821"/>
      <c r="Z65" s="822" t="s">
        <v>201</v>
      </c>
      <c r="AA65" s="823"/>
      <c r="AB65" s="824" t="s">
        <v>200</v>
      </c>
      <c r="AC65" s="825"/>
      <c r="AD65" s="824" t="s">
        <v>202</v>
      </c>
      <c r="AE65" s="826" t="s">
        <v>203</v>
      </c>
      <c r="AF65" s="827" t="str">
        <f t="shared" si="2"/>
        <v/>
      </c>
      <c r="AG65" s="832" t="s">
        <v>204</v>
      </c>
      <c r="AH65" s="829" t="str">
        <f t="shared" si="0"/>
        <v/>
      </c>
      <c r="AI65" s="830"/>
      <c r="AJ65" s="831"/>
      <c r="AK65" s="830"/>
      <c r="AL65" s="831"/>
    </row>
    <row r="66" spans="1:38" ht="36.75" customHeight="1">
      <c r="A66" s="809">
        <f t="shared" si="1"/>
        <v>55</v>
      </c>
      <c r="B66" s="814"/>
      <c r="C66" s="810" t="str">
        <f>IF(①基本情報入力シート!C82="","",①基本情報入力シート!C82)</f>
        <v/>
      </c>
      <c r="D66" s="811" t="str">
        <f>IF(①基本情報入力シート!D82="","",①基本情報入力シート!D82)</f>
        <v/>
      </c>
      <c r="E66" s="811" t="str">
        <f>IF(①基本情報入力シート!E82="","",①基本情報入力シート!E82)</f>
        <v/>
      </c>
      <c r="F66" s="811" t="str">
        <f>IF(①基本情報入力シート!F82="","",①基本情報入力シート!F82)</f>
        <v/>
      </c>
      <c r="G66" s="811" t="str">
        <f>IF(①基本情報入力シート!G82="","",①基本情報入力シート!G82)</f>
        <v/>
      </c>
      <c r="H66" s="811" t="str">
        <f>IF(①基本情報入力シート!H82="","",①基本情報入力シート!H82)</f>
        <v/>
      </c>
      <c r="I66" s="811" t="str">
        <f>IF(①基本情報入力シート!I82="","",①基本情報入力シート!I82)</f>
        <v/>
      </c>
      <c r="J66" s="811" t="str">
        <f>IF(①基本情報入力シート!J82="","",①基本情報入力シート!J82)</f>
        <v/>
      </c>
      <c r="K66" s="811" t="str">
        <f>IF(①基本情報入力シート!K82="","",①基本情報入力シート!K82)</f>
        <v/>
      </c>
      <c r="L66" s="846" t="str">
        <f>IF(①基本情報入力シート!L82="","",①基本情報入力シート!L82)</f>
        <v/>
      </c>
      <c r="M66" s="812" t="str">
        <f>IF(①基本情報入力シート!M82="","",①基本情報入力シート!M82)</f>
        <v/>
      </c>
      <c r="N66" s="812" t="str">
        <f>IF(①基本情報入力シート!R82="","",①基本情報入力シート!R82)</f>
        <v/>
      </c>
      <c r="O66" s="812" t="str">
        <f>IF(①基本情報入力シート!W82="","",①基本情報入力シート!W82)</f>
        <v/>
      </c>
      <c r="P66" s="809" t="str">
        <f>IF(①基本情報入力シート!X82="","",①基本情報入力シート!X82)</f>
        <v/>
      </c>
      <c r="Q66" s="813" t="str">
        <f>IF(①基本情報入力シート!Y82="","",①基本情報入力シート!Y82)</f>
        <v/>
      </c>
      <c r="R66" s="814"/>
      <c r="S66" s="815" t="str">
        <f>IF(B66="×","",IF(①基本情報入力シート!AB82="","",①基本情報入力シート!AB82))</f>
        <v/>
      </c>
      <c r="T66" s="816" t="str">
        <f>IF(B66="×","",IF(①基本情報入力シート!AA82="","",①基本情報入力シート!AA82))</f>
        <v/>
      </c>
      <c r="U66" s="817" t="str">
        <f>IF(B66="×","",IF(Q66="","",VLOOKUP(Q66,【参考】数式用2!$A$3:$C$36,3,FALSE)))</f>
        <v/>
      </c>
      <c r="V66" s="818" t="s">
        <v>199</v>
      </c>
      <c r="W66" s="819"/>
      <c r="X66" s="820" t="s">
        <v>200</v>
      </c>
      <c r="Y66" s="821"/>
      <c r="Z66" s="822" t="s">
        <v>201</v>
      </c>
      <c r="AA66" s="823"/>
      <c r="AB66" s="824" t="s">
        <v>200</v>
      </c>
      <c r="AC66" s="825"/>
      <c r="AD66" s="824" t="s">
        <v>202</v>
      </c>
      <c r="AE66" s="826" t="s">
        <v>203</v>
      </c>
      <c r="AF66" s="827" t="str">
        <f t="shared" si="2"/>
        <v/>
      </c>
      <c r="AG66" s="832" t="s">
        <v>204</v>
      </c>
      <c r="AH66" s="829" t="str">
        <f t="shared" si="0"/>
        <v/>
      </c>
      <c r="AI66" s="830"/>
      <c r="AJ66" s="831"/>
      <c r="AK66" s="830"/>
      <c r="AL66" s="831"/>
    </row>
    <row r="67" spans="1:38" ht="36.75" customHeight="1">
      <c r="A67" s="809">
        <f t="shared" si="1"/>
        <v>56</v>
      </c>
      <c r="B67" s="814"/>
      <c r="C67" s="810" t="str">
        <f>IF(①基本情報入力シート!C83="","",①基本情報入力シート!C83)</f>
        <v/>
      </c>
      <c r="D67" s="811" t="str">
        <f>IF(①基本情報入力シート!D83="","",①基本情報入力シート!D83)</f>
        <v/>
      </c>
      <c r="E67" s="811" t="str">
        <f>IF(①基本情報入力シート!E83="","",①基本情報入力シート!E83)</f>
        <v/>
      </c>
      <c r="F67" s="811" t="str">
        <f>IF(①基本情報入力シート!F83="","",①基本情報入力シート!F83)</f>
        <v/>
      </c>
      <c r="G67" s="811" t="str">
        <f>IF(①基本情報入力シート!G83="","",①基本情報入力シート!G83)</f>
        <v/>
      </c>
      <c r="H67" s="811" t="str">
        <f>IF(①基本情報入力シート!H83="","",①基本情報入力シート!H83)</f>
        <v/>
      </c>
      <c r="I67" s="811" t="str">
        <f>IF(①基本情報入力シート!I83="","",①基本情報入力シート!I83)</f>
        <v/>
      </c>
      <c r="J67" s="811" t="str">
        <f>IF(①基本情報入力シート!J83="","",①基本情報入力シート!J83)</f>
        <v/>
      </c>
      <c r="K67" s="811" t="str">
        <f>IF(①基本情報入力シート!K83="","",①基本情報入力シート!K83)</f>
        <v/>
      </c>
      <c r="L67" s="846" t="str">
        <f>IF(①基本情報入力シート!L83="","",①基本情報入力シート!L83)</f>
        <v/>
      </c>
      <c r="M67" s="812" t="str">
        <f>IF(①基本情報入力シート!M83="","",①基本情報入力シート!M83)</f>
        <v/>
      </c>
      <c r="N67" s="812" t="str">
        <f>IF(①基本情報入力シート!R83="","",①基本情報入力シート!R83)</f>
        <v/>
      </c>
      <c r="O67" s="812" t="str">
        <f>IF(①基本情報入力シート!W83="","",①基本情報入力シート!W83)</f>
        <v/>
      </c>
      <c r="P67" s="809" t="str">
        <f>IF(①基本情報入力シート!X83="","",①基本情報入力シート!X83)</f>
        <v/>
      </c>
      <c r="Q67" s="813" t="str">
        <f>IF(①基本情報入力シート!Y83="","",①基本情報入力シート!Y83)</f>
        <v/>
      </c>
      <c r="R67" s="814"/>
      <c r="S67" s="815" t="str">
        <f>IF(B67="×","",IF(①基本情報入力シート!AB83="","",①基本情報入力シート!AB83))</f>
        <v/>
      </c>
      <c r="T67" s="816" t="str">
        <f>IF(B67="×","",IF(①基本情報入力シート!AA83="","",①基本情報入力シート!AA83))</f>
        <v/>
      </c>
      <c r="U67" s="817" t="str">
        <f>IF(B67="×","",IF(Q67="","",VLOOKUP(Q67,【参考】数式用2!$A$3:$C$36,3,FALSE)))</f>
        <v/>
      </c>
      <c r="V67" s="818" t="s">
        <v>199</v>
      </c>
      <c r="W67" s="819"/>
      <c r="X67" s="820" t="s">
        <v>200</v>
      </c>
      <c r="Y67" s="821"/>
      <c r="Z67" s="822" t="s">
        <v>201</v>
      </c>
      <c r="AA67" s="823"/>
      <c r="AB67" s="824" t="s">
        <v>200</v>
      </c>
      <c r="AC67" s="825"/>
      <c r="AD67" s="824" t="s">
        <v>202</v>
      </c>
      <c r="AE67" s="826" t="s">
        <v>203</v>
      </c>
      <c r="AF67" s="827" t="str">
        <f t="shared" si="2"/>
        <v/>
      </c>
      <c r="AG67" s="832" t="s">
        <v>204</v>
      </c>
      <c r="AH67" s="829" t="str">
        <f t="shared" si="0"/>
        <v/>
      </c>
      <c r="AI67" s="830"/>
      <c r="AJ67" s="831"/>
      <c r="AK67" s="830"/>
      <c r="AL67" s="831"/>
    </row>
    <row r="68" spans="1:38" ht="36.75" customHeight="1">
      <c r="A68" s="809">
        <f t="shared" si="1"/>
        <v>57</v>
      </c>
      <c r="B68" s="814"/>
      <c r="C68" s="810" t="str">
        <f>IF(①基本情報入力シート!C84="","",①基本情報入力シート!C84)</f>
        <v/>
      </c>
      <c r="D68" s="811" t="str">
        <f>IF(①基本情報入力シート!D84="","",①基本情報入力シート!D84)</f>
        <v/>
      </c>
      <c r="E68" s="811" t="str">
        <f>IF(①基本情報入力シート!E84="","",①基本情報入力シート!E84)</f>
        <v/>
      </c>
      <c r="F68" s="811" t="str">
        <f>IF(①基本情報入力シート!F84="","",①基本情報入力シート!F84)</f>
        <v/>
      </c>
      <c r="G68" s="811" t="str">
        <f>IF(①基本情報入力シート!G84="","",①基本情報入力シート!G84)</f>
        <v/>
      </c>
      <c r="H68" s="811" t="str">
        <f>IF(①基本情報入力シート!H84="","",①基本情報入力シート!H84)</f>
        <v/>
      </c>
      <c r="I68" s="811" t="str">
        <f>IF(①基本情報入力シート!I84="","",①基本情報入力シート!I84)</f>
        <v/>
      </c>
      <c r="J68" s="811" t="str">
        <f>IF(①基本情報入力シート!J84="","",①基本情報入力シート!J84)</f>
        <v/>
      </c>
      <c r="K68" s="811" t="str">
        <f>IF(①基本情報入力シート!K84="","",①基本情報入力シート!K84)</f>
        <v/>
      </c>
      <c r="L68" s="846" t="str">
        <f>IF(①基本情報入力シート!L84="","",①基本情報入力シート!L84)</f>
        <v/>
      </c>
      <c r="M68" s="812" t="str">
        <f>IF(①基本情報入力シート!M84="","",①基本情報入力シート!M84)</f>
        <v/>
      </c>
      <c r="N68" s="812" t="str">
        <f>IF(①基本情報入力シート!R84="","",①基本情報入力シート!R84)</f>
        <v/>
      </c>
      <c r="O68" s="812" t="str">
        <f>IF(①基本情報入力シート!W84="","",①基本情報入力シート!W84)</f>
        <v/>
      </c>
      <c r="P68" s="809" t="str">
        <f>IF(①基本情報入力シート!X84="","",①基本情報入力シート!X84)</f>
        <v/>
      </c>
      <c r="Q68" s="813" t="str">
        <f>IF(①基本情報入力シート!Y84="","",①基本情報入力シート!Y84)</f>
        <v/>
      </c>
      <c r="R68" s="814"/>
      <c r="S68" s="815" t="str">
        <f>IF(B68="×","",IF(①基本情報入力シート!AB84="","",①基本情報入力シート!AB84))</f>
        <v/>
      </c>
      <c r="T68" s="816" t="str">
        <f>IF(B68="×","",IF(①基本情報入力シート!AA84="","",①基本情報入力シート!AA84))</f>
        <v/>
      </c>
      <c r="U68" s="817" t="str">
        <f>IF(B68="×","",IF(Q68="","",VLOOKUP(Q68,【参考】数式用2!$A$3:$C$36,3,FALSE)))</f>
        <v/>
      </c>
      <c r="V68" s="818" t="s">
        <v>199</v>
      </c>
      <c r="W68" s="819"/>
      <c r="X68" s="820" t="s">
        <v>200</v>
      </c>
      <c r="Y68" s="821"/>
      <c r="Z68" s="822" t="s">
        <v>201</v>
      </c>
      <c r="AA68" s="823"/>
      <c r="AB68" s="824" t="s">
        <v>200</v>
      </c>
      <c r="AC68" s="825"/>
      <c r="AD68" s="824" t="s">
        <v>202</v>
      </c>
      <c r="AE68" s="826" t="s">
        <v>203</v>
      </c>
      <c r="AF68" s="827" t="str">
        <f t="shared" si="2"/>
        <v/>
      </c>
      <c r="AG68" s="832" t="s">
        <v>204</v>
      </c>
      <c r="AH68" s="829" t="str">
        <f t="shared" si="0"/>
        <v/>
      </c>
      <c r="AI68" s="830"/>
      <c r="AJ68" s="831"/>
      <c r="AK68" s="830"/>
      <c r="AL68" s="831"/>
    </row>
    <row r="69" spans="1:38" ht="36.75" customHeight="1">
      <c r="A69" s="809">
        <f t="shared" si="1"/>
        <v>58</v>
      </c>
      <c r="B69" s="814"/>
      <c r="C69" s="810" t="str">
        <f>IF(①基本情報入力シート!C85="","",①基本情報入力シート!C85)</f>
        <v/>
      </c>
      <c r="D69" s="811" t="str">
        <f>IF(①基本情報入力シート!D85="","",①基本情報入力シート!D85)</f>
        <v/>
      </c>
      <c r="E69" s="811" t="str">
        <f>IF(①基本情報入力シート!E85="","",①基本情報入力シート!E85)</f>
        <v/>
      </c>
      <c r="F69" s="811" t="str">
        <f>IF(①基本情報入力シート!F85="","",①基本情報入力シート!F85)</f>
        <v/>
      </c>
      <c r="G69" s="811" t="str">
        <f>IF(①基本情報入力シート!G85="","",①基本情報入力シート!G85)</f>
        <v/>
      </c>
      <c r="H69" s="811" t="str">
        <f>IF(①基本情報入力シート!H85="","",①基本情報入力シート!H85)</f>
        <v/>
      </c>
      <c r="I69" s="811" t="str">
        <f>IF(①基本情報入力シート!I85="","",①基本情報入力シート!I85)</f>
        <v/>
      </c>
      <c r="J69" s="811" t="str">
        <f>IF(①基本情報入力シート!J85="","",①基本情報入力シート!J85)</f>
        <v/>
      </c>
      <c r="K69" s="811" t="str">
        <f>IF(①基本情報入力シート!K85="","",①基本情報入力シート!K85)</f>
        <v/>
      </c>
      <c r="L69" s="846" t="str">
        <f>IF(①基本情報入力シート!L85="","",①基本情報入力シート!L85)</f>
        <v/>
      </c>
      <c r="M69" s="812" t="str">
        <f>IF(①基本情報入力シート!M85="","",①基本情報入力シート!M85)</f>
        <v/>
      </c>
      <c r="N69" s="812" t="str">
        <f>IF(①基本情報入力シート!R85="","",①基本情報入力シート!R85)</f>
        <v/>
      </c>
      <c r="O69" s="812" t="str">
        <f>IF(①基本情報入力シート!W85="","",①基本情報入力シート!W85)</f>
        <v/>
      </c>
      <c r="P69" s="809" t="str">
        <f>IF(①基本情報入力シート!X85="","",①基本情報入力シート!X85)</f>
        <v/>
      </c>
      <c r="Q69" s="813" t="str">
        <f>IF(①基本情報入力シート!Y85="","",①基本情報入力シート!Y85)</f>
        <v/>
      </c>
      <c r="R69" s="814"/>
      <c r="S69" s="815" t="str">
        <f>IF(B69="×","",IF(①基本情報入力シート!AB85="","",①基本情報入力シート!AB85))</f>
        <v/>
      </c>
      <c r="T69" s="816" t="str">
        <f>IF(B69="×","",IF(①基本情報入力シート!AA85="","",①基本情報入力シート!AA85))</f>
        <v/>
      </c>
      <c r="U69" s="817" t="str">
        <f>IF(B69="×","",IF(Q69="","",VLOOKUP(Q69,【参考】数式用2!$A$3:$C$36,3,FALSE)))</f>
        <v/>
      </c>
      <c r="V69" s="818" t="s">
        <v>199</v>
      </c>
      <c r="W69" s="819"/>
      <c r="X69" s="820" t="s">
        <v>200</v>
      </c>
      <c r="Y69" s="821"/>
      <c r="Z69" s="822" t="s">
        <v>201</v>
      </c>
      <c r="AA69" s="823"/>
      <c r="AB69" s="824" t="s">
        <v>200</v>
      </c>
      <c r="AC69" s="825"/>
      <c r="AD69" s="824" t="s">
        <v>202</v>
      </c>
      <c r="AE69" s="826" t="s">
        <v>203</v>
      </c>
      <c r="AF69" s="827" t="str">
        <f t="shared" si="2"/>
        <v/>
      </c>
      <c r="AG69" s="832" t="s">
        <v>204</v>
      </c>
      <c r="AH69" s="829" t="str">
        <f t="shared" si="0"/>
        <v/>
      </c>
      <c r="AI69" s="830"/>
      <c r="AJ69" s="831"/>
      <c r="AK69" s="830"/>
      <c r="AL69" s="831"/>
    </row>
    <row r="70" spans="1:38" ht="36.75" customHeight="1">
      <c r="A70" s="809">
        <f t="shared" si="1"/>
        <v>59</v>
      </c>
      <c r="B70" s="814"/>
      <c r="C70" s="810" t="str">
        <f>IF(①基本情報入力シート!C86="","",①基本情報入力シート!C86)</f>
        <v/>
      </c>
      <c r="D70" s="811" t="str">
        <f>IF(①基本情報入力シート!D86="","",①基本情報入力シート!D86)</f>
        <v/>
      </c>
      <c r="E70" s="811" t="str">
        <f>IF(①基本情報入力シート!E86="","",①基本情報入力シート!E86)</f>
        <v/>
      </c>
      <c r="F70" s="811" t="str">
        <f>IF(①基本情報入力シート!F86="","",①基本情報入力シート!F86)</f>
        <v/>
      </c>
      <c r="G70" s="811" t="str">
        <f>IF(①基本情報入力シート!G86="","",①基本情報入力シート!G86)</f>
        <v/>
      </c>
      <c r="H70" s="811" t="str">
        <f>IF(①基本情報入力シート!H86="","",①基本情報入力シート!H86)</f>
        <v/>
      </c>
      <c r="I70" s="811" t="str">
        <f>IF(①基本情報入力シート!I86="","",①基本情報入力シート!I86)</f>
        <v/>
      </c>
      <c r="J70" s="811" t="str">
        <f>IF(①基本情報入力シート!J86="","",①基本情報入力シート!J86)</f>
        <v/>
      </c>
      <c r="K70" s="811" t="str">
        <f>IF(①基本情報入力シート!K86="","",①基本情報入力シート!K86)</f>
        <v/>
      </c>
      <c r="L70" s="846" t="str">
        <f>IF(①基本情報入力シート!L86="","",①基本情報入力シート!L86)</f>
        <v/>
      </c>
      <c r="M70" s="812" t="str">
        <f>IF(①基本情報入力シート!M86="","",①基本情報入力シート!M86)</f>
        <v/>
      </c>
      <c r="N70" s="812" t="str">
        <f>IF(①基本情報入力シート!R86="","",①基本情報入力シート!R86)</f>
        <v/>
      </c>
      <c r="O70" s="812" t="str">
        <f>IF(①基本情報入力シート!W86="","",①基本情報入力シート!W86)</f>
        <v/>
      </c>
      <c r="P70" s="809" t="str">
        <f>IF(①基本情報入力シート!X86="","",①基本情報入力シート!X86)</f>
        <v/>
      </c>
      <c r="Q70" s="813" t="str">
        <f>IF(①基本情報入力シート!Y86="","",①基本情報入力シート!Y86)</f>
        <v/>
      </c>
      <c r="R70" s="814"/>
      <c r="S70" s="815" t="str">
        <f>IF(B70="×","",IF(①基本情報入力シート!AB86="","",①基本情報入力シート!AB86))</f>
        <v/>
      </c>
      <c r="T70" s="816" t="str">
        <f>IF(B70="×","",IF(①基本情報入力シート!AA86="","",①基本情報入力シート!AA86))</f>
        <v/>
      </c>
      <c r="U70" s="817" t="str">
        <f>IF(B70="×","",IF(Q70="","",VLOOKUP(Q70,【参考】数式用2!$A$3:$C$36,3,FALSE)))</f>
        <v/>
      </c>
      <c r="V70" s="818" t="s">
        <v>199</v>
      </c>
      <c r="W70" s="819"/>
      <c r="X70" s="820" t="s">
        <v>200</v>
      </c>
      <c r="Y70" s="821"/>
      <c r="Z70" s="822" t="s">
        <v>201</v>
      </c>
      <c r="AA70" s="823"/>
      <c r="AB70" s="824" t="s">
        <v>200</v>
      </c>
      <c r="AC70" s="825"/>
      <c r="AD70" s="824" t="s">
        <v>202</v>
      </c>
      <c r="AE70" s="826" t="s">
        <v>203</v>
      </c>
      <c r="AF70" s="827" t="str">
        <f t="shared" si="2"/>
        <v/>
      </c>
      <c r="AG70" s="832" t="s">
        <v>204</v>
      </c>
      <c r="AH70" s="829" t="str">
        <f t="shared" si="0"/>
        <v/>
      </c>
      <c r="AI70" s="830"/>
      <c r="AJ70" s="831"/>
      <c r="AK70" s="830"/>
      <c r="AL70" s="831"/>
    </row>
    <row r="71" spans="1:38" ht="36.75" customHeight="1">
      <c r="A71" s="809">
        <f t="shared" si="1"/>
        <v>60</v>
      </c>
      <c r="B71" s="814"/>
      <c r="C71" s="810" t="str">
        <f>IF(①基本情報入力シート!C87="","",①基本情報入力シート!C87)</f>
        <v/>
      </c>
      <c r="D71" s="811" t="str">
        <f>IF(①基本情報入力シート!D87="","",①基本情報入力シート!D87)</f>
        <v/>
      </c>
      <c r="E71" s="811" t="str">
        <f>IF(①基本情報入力シート!E87="","",①基本情報入力シート!E87)</f>
        <v/>
      </c>
      <c r="F71" s="811" t="str">
        <f>IF(①基本情報入力シート!F87="","",①基本情報入力シート!F87)</f>
        <v/>
      </c>
      <c r="G71" s="811" t="str">
        <f>IF(①基本情報入力シート!G87="","",①基本情報入力シート!G87)</f>
        <v/>
      </c>
      <c r="H71" s="811" t="str">
        <f>IF(①基本情報入力シート!H87="","",①基本情報入力シート!H87)</f>
        <v/>
      </c>
      <c r="I71" s="811" t="str">
        <f>IF(①基本情報入力シート!I87="","",①基本情報入力シート!I87)</f>
        <v/>
      </c>
      <c r="J71" s="811" t="str">
        <f>IF(①基本情報入力シート!J87="","",①基本情報入力シート!J87)</f>
        <v/>
      </c>
      <c r="K71" s="811" t="str">
        <f>IF(①基本情報入力シート!K87="","",①基本情報入力シート!K87)</f>
        <v/>
      </c>
      <c r="L71" s="846" t="str">
        <f>IF(①基本情報入力シート!L87="","",①基本情報入力シート!L87)</f>
        <v/>
      </c>
      <c r="M71" s="812" t="str">
        <f>IF(①基本情報入力シート!M87="","",①基本情報入力シート!M87)</f>
        <v/>
      </c>
      <c r="N71" s="812" t="str">
        <f>IF(①基本情報入力シート!R87="","",①基本情報入力シート!R87)</f>
        <v/>
      </c>
      <c r="O71" s="812" t="str">
        <f>IF(①基本情報入力シート!W87="","",①基本情報入力シート!W87)</f>
        <v/>
      </c>
      <c r="P71" s="809" t="str">
        <f>IF(①基本情報入力シート!X87="","",①基本情報入力シート!X87)</f>
        <v/>
      </c>
      <c r="Q71" s="813" t="str">
        <f>IF(①基本情報入力シート!Y87="","",①基本情報入力シート!Y87)</f>
        <v/>
      </c>
      <c r="R71" s="814"/>
      <c r="S71" s="815" t="str">
        <f>IF(B71="×","",IF(①基本情報入力シート!AB87="","",①基本情報入力シート!AB87))</f>
        <v/>
      </c>
      <c r="T71" s="816" t="str">
        <f>IF(B71="×","",IF(①基本情報入力シート!AA87="","",①基本情報入力シート!AA87))</f>
        <v/>
      </c>
      <c r="U71" s="817" t="str">
        <f>IF(B71="×","",IF(Q71="","",VLOOKUP(Q71,【参考】数式用2!$A$3:$C$36,3,FALSE)))</f>
        <v/>
      </c>
      <c r="V71" s="818" t="s">
        <v>199</v>
      </c>
      <c r="W71" s="819"/>
      <c r="X71" s="820" t="s">
        <v>200</v>
      </c>
      <c r="Y71" s="821"/>
      <c r="Z71" s="822" t="s">
        <v>201</v>
      </c>
      <c r="AA71" s="823"/>
      <c r="AB71" s="824" t="s">
        <v>200</v>
      </c>
      <c r="AC71" s="825"/>
      <c r="AD71" s="824" t="s">
        <v>202</v>
      </c>
      <c r="AE71" s="826" t="s">
        <v>203</v>
      </c>
      <c r="AF71" s="827" t="str">
        <f t="shared" si="2"/>
        <v/>
      </c>
      <c r="AG71" s="832" t="s">
        <v>204</v>
      </c>
      <c r="AH71" s="829" t="str">
        <f t="shared" si="0"/>
        <v/>
      </c>
      <c r="AI71" s="830"/>
      <c r="AJ71" s="831"/>
      <c r="AK71" s="830"/>
      <c r="AL71" s="831"/>
    </row>
    <row r="72" spans="1:38" ht="36.75" customHeight="1">
      <c r="A72" s="809">
        <f t="shared" si="1"/>
        <v>61</v>
      </c>
      <c r="B72" s="814"/>
      <c r="C72" s="810" t="str">
        <f>IF(①基本情報入力シート!C88="","",①基本情報入力シート!C88)</f>
        <v/>
      </c>
      <c r="D72" s="811" t="str">
        <f>IF(①基本情報入力シート!D88="","",①基本情報入力シート!D88)</f>
        <v/>
      </c>
      <c r="E72" s="811" t="str">
        <f>IF(①基本情報入力シート!E88="","",①基本情報入力シート!E88)</f>
        <v/>
      </c>
      <c r="F72" s="811" t="str">
        <f>IF(①基本情報入力シート!F88="","",①基本情報入力シート!F88)</f>
        <v/>
      </c>
      <c r="G72" s="811" t="str">
        <f>IF(①基本情報入力シート!G88="","",①基本情報入力シート!G88)</f>
        <v/>
      </c>
      <c r="H72" s="811" t="str">
        <f>IF(①基本情報入力シート!H88="","",①基本情報入力シート!H88)</f>
        <v/>
      </c>
      <c r="I72" s="811" t="str">
        <f>IF(①基本情報入力シート!I88="","",①基本情報入力シート!I88)</f>
        <v/>
      </c>
      <c r="J72" s="811" t="str">
        <f>IF(①基本情報入力シート!J88="","",①基本情報入力シート!J88)</f>
        <v/>
      </c>
      <c r="K72" s="811" t="str">
        <f>IF(①基本情報入力シート!K88="","",①基本情報入力シート!K88)</f>
        <v/>
      </c>
      <c r="L72" s="846" t="str">
        <f>IF(①基本情報入力シート!L88="","",①基本情報入力シート!L88)</f>
        <v/>
      </c>
      <c r="M72" s="812" t="str">
        <f>IF(①基本情報入力シート!M88="","",①基本情報入力シート!M88)</f>
        <v/>
      </c>
      <c r="N72" s="812" t="str">
        <f>IF(①基本情報入力シート!R88="","",①基本情報入力シート!R88)</f>
        <v/>
      </c>
      <c r="O72" s="812" t="str">
        <f>IF(①基本情報入力シート!W88="","",①基本情報入力シート!W88)</f>
        <v/>
      </c>
      <c r="P72" s="809" t="str">
        <f>IF(①基本情報入力シート!X88="","",①基本情報入力シート!X88)</f>
        <v/>
      </c>
      <c r="Q72" s="813" t="str">
        <f>IF(①基本情報入力シート!Y88="","",①基本情報入力シート!Y88)</f>
        <v/>
      </c>
      <c r="R72" s="814"/>
      <c r="S72" s="815" t="str">
        <f>IF(B72="×","",IF(①基本情報入力シート!AB88="","",①基本情報入力シート!AB88))</f>
        <v/>
      </c>
      <c r="T72" s="816" t="str">
        <f>IF(B72="×","",IF(①基本情報入力シート!AA88="","",①基本情報入力シート!AA88))</f>
        <v/>
      </c>
      <c r="U72" s="817" t="str">
        <f>IF(B72="×","",IF(Q72="","",VLOOKUP(Q72,【参考】数式用2!$A$3:$C$36,3,FALSE)))</f>
        <v/>
      </c>
      <c r="V72" s="818" t="s">
        <v>199</v>
      </c>
      <c r="W72" s="819"/>
      <c r="X72" s="820" t="s">
        <v>200</v>
      </c>
      <c r="Y72" s="821"/>
      <c r="Z72" s="822" t="s">
        <v>201</v>
      </c>
      <c r="AA72" s="823"/>
      <c r="AB72" s="824" t="s">
        <v>200</v>
      </c>
      <c r="AC72" s="825"/>
      <c r="AD72" s="824" t="s">
        <v>202</v>
      </c>
      <c r="AE72" s="826" t="s">
        <v>203</v>
      </c>
      <c r="AF72" s="827" t="str">
        <f t="shared" si="2"/>
        <v/>
      </c>
      <c r="AG72" s="832" t="s">
        <v>204</v>
      </c>
      <c r="AH72" s="829" t="str">
        <f t="shared" si="0"/>
        <v/>
      </c>
      <c r="AI72" s="830"/>
      <c r="AJ72" s="831"/>
      <c r="AK72" s="830"/>
      <c r="AL72" s="831"/>
    </row>
    <row r="73" spans="1:38" ht="36.75" customHeight="1">
      <c r="A73" s="809">
        <f t="shared" si="1"/>
        <v>62</v>
      </c>
      <c r="B73" s="814"/>
      <c r="C73" s="810" t="str">
        <f>IF(①基本情報入力シート!C89="","",①基本情報入力シート!C89)</f>
        <v/>
      </c>
      <c r="D73" s="811" t="str">
        <f>IF(①基本情報入力シート!D89="","",①基本情報入力シート!D89)</f>
        <v/>
      </c>
      <c r="E73" s="811" t="str">
        <f>IF(①基本情報入力シート!E89="","",①基本情報入力シート!E89)</f>
        <v/>
      </c>
      <c r="F73" s="811" t="str">
        <f>IF(①基本情報入力シート!F89="","",①基本情報入力シート!F89)</f>
        <v/>
      </c>
      <c r="G73" s="811" t="str">
        <f>IF(①基本情報入力シート!G89="","",①基本情報入力シート!G89)</f>
        <v/>
      </c>
      <c r="H73" s="811" t="str">
        <f>IF(①基本情報入力シート!H89="","",①基本情報入力シート!H89)</f>
        <v/>
      </c>
      <c r="I73" s="811" t="str">
        <f>IF(①基本情報入力シート!I89="","",①基本情報入力シート!I89)</f>
        <v/>
      </c>
      <c r="J73" s="811" t="str">
        <f>IF(①基本情報入力シート!J89="","",①基本情報入力シート!J89)</f>
        <v/>
      </c>
      <c r="K73" s="811" t="str">
        <f>IF(①基本情報入力シート!K89="","",①基本情報入力シート!K89)</f>
        <v/>
      </c>
      <c r="L73" s="846" t="str">
        <f>IF(①基本情報入力シート!L89="","",①基本情報入力シート!L89)</f>
        <v/>
      </c>
      <c r="M73" s="812" t="str">
        <f>IF(①基本情報入力シート!M89="","",①基本情報入力シート!M89)</f>
        <v/>
      </c>
      <c r="N73" s="812" t="str">
        <f>IF(①基本情報入力シート!R89="","",①基本情報入力シート!R89)</f>
        <v/>
      </c>
      <c r="O73" s="812" t="str">
        <f>IF(①基本情報入力シート!W89="","",①基本情報入力シート!W89)</f>
        <v/>
      </c>
      <c r="P73" s="809" t="str">
        <f>IF(①基本情報入力シート!X89="","",①基本情報入力シート!X89)</f>
        <v/>
      </c>
      <c r="Q73" s="813" t="str">
        <f>IF(①基本情報入力シート!Y89="","",①基本情報入力シート!Y89)</f>
        <v/>
      </c>
      <c r="R73" s="814"/>
      <c r="S73" s="815" t="str">
        <f>IF(B73="×","",IF(①基本情報入力シート!AB89="","",①基本情報入力シート!AB89))</f>
        <v/>
      </c>
      <c r="T73" s="816" t="str">
        <f>IF(B73="×","",IF(①基本情報入力シート!AA89="","",①基本情報入力シート!AA89))</f>
        <v/>
      </c>
      <c r="U73" s="817" t="str">
        <f>IF(B73="×","",IF(Q73="","",VLOOKUP(Q73,【参考】数式用2!$A$3:$C$36,3,FALSE)))</f>
        <v/>
      </c>
      <c r="V73" s="818" t="s">
        <v>199</v>
      </c>
      <c r="W73" s="819"/>
      <c r="X73" s="820" t="s">
        <v>200</v>
      </c>
      <c r="Y73" s="821"/>
      <c r="Z73" s="822" t="s">
        <v>201</v>
      </c>
      <c r="AA73" s="823"/>
      <c r="AB73" s="824" t="s">
        <v>200</v>
      </c>
      <c r="AC73" s="825"/>
      <c r="AD73" s="824" t="s">
        <v>202</v>
      </c>
      <c r="AE73" s="826" t="s">
        <v>203</v>
      </c>
      <c r="AF73" s="827" t="str">
        <f t="shared" si="2"/>
        <v/>
      </c>
      <c r="AG73" s="832" t="s">
        <v>204</v>
      </c>
      <c r="AH73" s="829" t="str">
        <f t="shared" si="0"/>
        <v/>
      </c>
      <c r="AI73" s="830"/>
      <c r="AJ73" s="831"/>
      <c r="AK73" s="830"/>
      <c r="AL73" s="831"/>
    </row>
    <row r="74" spans="1:38" ht="36.75" customHeight="1">
      <c r="A74" s="809">
        <f t="shared" si="1"/>
        <v>63</v>
      </c>
      <c r="B74" s="814"/>
      <c r="C74" s="810" t="str">
        <f>IF(①基本情報入力シート!C90="","",①基本情報入力シート!C90)</f>
        <v/>
      </c>
      <c r="D74" s="811" t="str">
        <f>IF(①基本情報入力シート!D90="","",①基本情報入力シート!D90)</f>
        <v/>
      </c>
      <c r="E74" s="811" t="str">
        <f>IF(①基本情報入力シート!E90="","",①基本情報入力シート!E90)</f>
        <v/>
      </c>
      <c r="F74" s="811" t="str">
        <f>IF(①基本情報入力シート!F90="","",①基本情報入力シート!F90)</f>
        <v/>
      </c>
      <c r="G74" s="811" t="str">
        <f>IF(①基本情報入力シート!G90="","",①基本情報入力シート!G90)</f>
        <v/>
      </c>
      <c r="H74" s="811" t="str">
        <f>IF(①基本情報入力シート!H90="","",①基本情報入力シート!H90)</f>
        <v/>
      </c>
      <c r="I74" s="811" t="str">
        <f>IF(①基本情報入力シート!I90="","",①基本情報入力シート!I90)</f>
        <v/>
      </c>
      <c r="J74" s="811" t="str">
        <f>IF(①基本情報入力シート!J90="","",①基本情報入力シート!J90)</f>
        <v/>
      </c>
      <c r="K74" s="811" t="str">
        <f>IF(①基本情報入力シート!K90="","",①基本情報入力シート!K90)</f>
        <v/>
      </c>
      <c r="L74" s="846" t="str">
        <f>IF(①基本情報入力シート!L90="","",①基本情報入力シート!L90)</f>
        <v/>
      </c>
      <c r="M74" s="812" t="str">
        <f>IF(①基本情報入力シート!M90="","",①基本情報入力シート!M90)</f>
        <v/>
      </c>
      <c r="N74" s="812" t="str">
        <f>IF(①基本情報入力シート!R90="","",①基本情報入力シート!R90)</f>
        <v/>
      </c>
      <c r="O74" s="812" t="str">
        <f>IF(①基本情報入力シート!W90="","",①基本情報入力シート!W90)</f>
        <v/>
      </c>
      <c r="P74" s="809" t="str">
        <f>IF(①基本情報入力シート!X90="","",①基本情報入力シート!X90)</f>
        <v/>
      </c>
      <c r="Q74" s="813" t="str">
        <f>IF(①基本情報入力シート!Y90="","",①基本情報入力シート!Y90)</f>
        <v/>
      </c>
      <c r="R74" s="814"/>
      <c r="S74" s="815" t="str">
        <f>IF(B74="×","",IF(①基本情報入力シート!AB90="","",①基本情報入力シート!AB90))</f>
        <v/>
      </c>
      <c r="T74" s="816" t="str">
        <f>IF(B74="×","",IF(①基本情報入力シート!AA90="","",①基本情報入力シート!AA90))</f>
        <v/>
      </c>
      <c r="U74" s="817" t="str">
        <f>IF(B74="×","",IF(Q74="","",VLOOKUP(Q74,【参考】数式用2!$A$3:$C$36,3,FALSE)))</f>
        <v/>
      </c>
      <c r="V74" s="818" t="s">
        <v>199</v>
      </c>
      <c r="W74" s="819"/>
      <c r="X74" s="820" t="s">
        <v>200</v>
      </c>
      <c r="Y74" s="821"/>
      <c r="Z74" s="822" t="s">
        <v>201</v>
      </c>
      <c r="AA74" s="823"/>
      <c r="AB74" s="824" t="s">
        <v>200</v>
      </c>
      <c r="AC74" s="825"/>
      <c r="AD74" s="824" t="s">
        <v>202</v>
      </c>
      <c r="AE74" s="826" t="s">
        <v>203</v>
      </c>
      <c r="AF74" s="827" t="str">
        <f t="shared" si="2"/>
        <v/>
      </c>
      <c r="AG74" s="832" t="s">
        <v>204</v>
      </c>
      <c r="AH74" s="829" t="str">
        <f t="shared" si="0"/>
        <v/>
      </c>
      <c r="AI74" s="830"/>
      <c r="AJ74" s="831"/>
      <c r="AK74" s="830"/>
      <c r="AL74" s="831"/>
    </row>
    <row r="75" spans="1:38" ht="36.75" customHeight="1">
      <c r="A75" s="809">
        <f t="shared" si="1"/>
        <v>64</v>
      </c>
      <c r="B75" s="814"/>
      <c r="C75" s="810" t="str">
        <f>IF(①基本情報入力シート!C91="","",①基本情報入力シート!C91)</f>
        <v/>
      </c>
      <c r="D75" s="811" t="str">
        <f>IF(①基本情報入力シート!D91="","",①基本情報入力シート!D91)</f>
        <v/>
      </c>
      <c r="E75" s="811" t="str">
        <f>IF(①基本情報入力シート!E91="","",①基本情報入力シート!E91)</f>
        <v/>
      </c>
      <c r="F75" s="811" t="str">
        <f>IF(①基本情報入力シート!F91="","",①基本情報入力シート!F91)</f>
        <v/>
      </c>
      <c r="G75" s="811" t="str">
        <f>IF(①基本情報入力シート!G91="","",①基本情報入力シート!G91)</f>
        <v/>
      </c>
      <c r="H75" s="811" t="str">
        <f>IF(①基本情報入力シート!H91="","",①基本情報入力シート!H91)</f>
        <v/>
      </c>
      <c r="I75" s="811" t="str">
        <f>IF(①基本情報入力シート!I91="","",①基本情報入力シート!I91)</f>
        <v/>
      </c>
      <c r="J75" s="811" t="str">
        <f>IF(①基本情報入力シート!J91="","",①基本情報入力シート!J91)</f>
        <v/>
      </c>
      <c r="K75" s="811" t="str">
        <f>IF(①基本情報入力シート!K91="","",①基本情報入力シート!K91)</f>
        <v/>
      </c>
      <c r="L75" s="846" t="str">
        <f>IF(①基本情報入力シート!L91="","",①基本情報入力シート!L91)</f>
        <v/>
      </c>
      <c r="M75" s="812" t="str">
        <f>IF(①基本情報入力シート!M91="","",①基本情報入力シート!M91)</f>
        <v/>
      </c>
      <c r="N75" s="812" t="str">
        <f>IF(①基本情報入力シート!R91="","",①基本情報入力シート!R91)</f>
        <v/>
      </c>
      <c r="O75" s="812" t="str">
        <f>IF(①基本情報入力シート!W91="","",①基本情報入力シート!W91)</f>
        <v/>
      </c>
      <c r="P75" s="809" t="str">
        <f>IF(①基本情報入力シート!X91="","",①基本情報入力シート!X91)</f>
        <v/>
      </c>
      <c r="Q75" s="813" t="str">
        <f>IF(①基本情報入力シート!Y91="","",①基本情報入力シート!Y91)</f>
        <v/>
      </c>
      <c r="R75" s="814"/>
      <c r="S75" s="815" t="str">
        <f>IF(B75="×","",IF(①基本情報入力シート!AB91="","",①基本情報入力シート!AB91))</f>
        <v/>
      </c>
      <c r="T75" s="816" t="str">
        <f>IF(B75="×","",IF(①基本情報入力シート!AA91="","",①基本情報入力シート!AA91))</f>
        <v/>
      </c>
      <c r="U75" s="817" t="str">
        <f>IF(B75="×","",IF(Q75="","",VLOOKUP(Q75,【参考】数式用2!$A$3:$C$36,3,FALSE)))</f>
        <v/>
      </c>
      <c r="V75" s="818" t="s">
        <v>199</v>
      </c>
      <c r="W75" s="819"/>
      <c r="X75" s="820" t="s">
        <v>200</v>
      </c>
      <c r="Y75" s="821"/>
      <c r="Z75" s="822" t="s">
        <v>201</v>
      </c>
      <c r="AA75" s="823"/>
      <c r="AB75" s="824" t="s">
        <v>200</v>
      </c>
      <c r="AC75" s="825"/>
      <c r="AD75" s="824" t="s">
        <v>202</v>
      </c>
      <c r="AE75" s="826" t="s">
        <v>203</v>
      </c>
      <c r="AF75" s="827" t="str">
        <f t="shared" si="2"/>
        <v/>
      </c>
      <c r="AG75" s="832" t="s">
        <v>204</v>
      </c>
      <c r="AH75" s="829" t="str">
        <f t="shared" si="0"/>
        <v/>
      </c>
      <c r="AI75" s="830"/>
      <c r="AJ75" s="831"/>
      <c r="AK75" s="830"/>
      <c r="AL75" s="831"/>
    </row>
    <row r="76" spans="1:38" ht="36.75" customHeight="1">
      <c r="A76" s="809">
        <f t="shared" si="1"/>
        <v>65</v>
      </c>
      <c r="B76" s="814"/>
      <c r="C76" s="810" t="str">
        <f>IF(①基本情報入力シート!C92="","",①基本情報入力シート!C92)</f>
        <v/>
      </c>
      <c r="D76" s="811" t="str">
        <f>IF(①基本情報入力シート!D92="","",①基本情報入力シート!D92)</f>
        <v/>
      </c>
      <c r="E76" s="811" t="str">
        <f>IF(①基本情報入力シート!E92="","",①基本情報入力シート!E92)</f>
        <v/>
      </c>
      <c r="F76" s="811" t="str">
        <f>IF(①基本情報入力シート!F92="","",①基本情報入力シート!F92)</f>
        <v/>
      </c>
      <c r="G76" s="811" t="str">
        <f>IF(①基本情報入力シート!G92="","",①基本情報入力シート!G92)</f>
        <v/>
      </c>
      <c r="H76" s="811" t="str">
        <f>IF(①基本情報入力シート!H92="","",①基本情報入力シート!H92)</f>
        <v/>
      </c>
      <c r="I76" s="811" t="str">
        <f>IF(①基本情報入力シート!I92="","",①基本情報入力シート!I92)</f>
        <v/>
      </c>
      <c r="J76" s="811" t="str">
        <f>IF(①基本情報入力シート!J92="","",①基本情報入力シート!J92)</f>
        <v/>
      </c>
      <c r="K76" s="811" t="str">
        <f>IF(①基本情報入力シート!K92="","",①基本情報入力シート!K92)</f>
        <v/>
      </c>
      <c r="L76" s="846" t="str">
        <f>IF(①基本情報入力シート!L92="","",①基本情報入力シート!L92)</f>
        <v/>
      </c>
      <c r="M76" s="812" t="str">
        <f>IF(①基本情報入力シート!M92="","",①基本情報入力シート!M92)</f>
        <v/>
      </c>
      <c r="N76" s="812" t="str">
        <f>IF(①基本情報入力シート!R92="","",①基本情報入力シート!R92)</f>
        <v/>
      </c>
      <c r="O76" s="812" t="str">
        <f>IF(①基本情報入力シート!W92="","",①基本情報入力シート!W92)</f>
        <v/>
      </c>
      <c r="P76" s="809" t="str">
        <f>IF(①基本情報入力シート!X92="","",①基本情報入力シート!X92)</f>
        <v/>
      </c>
      <c r="Q76" s="813" t="str">
        <f>IF(①基本情報入力シート!Y92="","",①基本情報入力シート!Y92)</f>
        <v/>
      </c>
      <c r="R76" s="814"/>
      <c r="S76" s="815" t="str">
        <f>IF(B76="×","",IF(①基本情報入力シート!AB92="","",①基本情報入力シート!AB92))</f>
        <v/>
      </c>
      <c r="T76" s="816" t="str">
        <f>IF(B76="×","",IF(①基本情報入力シート!AA92="","",①基本情報入力シート!AA92))</f>
        <v/>
      </c>
      <c r="U76" s="817" t="str">
        <f>IF(B76="×","",IF(Q76="","",VLOOKUP(Q76,【参考】数式用2!$A$3:$C$36,3,FALSE)))</f>
        <v/>
      </c>
      <c r="V76" s="818" t="s">
        <v>199</v>
      </c>
      <c r="W76" s="819"/>
      <c r="X76" s="820" t="s">
        <v>200</v>
      </c>
      <c r="Y76" s="821"/>
      <c r="Z76" s="822" t="s">
        <v>201</v>
      </c>
      <c r="AA76" s="823"/>
      <c r="AB76" s="824" t="s">
        <v>200</v>
      </c>
      <c r="AC76" s="825"/>
      <c r="AD76" s="824" t="s">
        <v>202</v>
      </c>
      <c r="AE76" s="826" t="s">
        <v>203</v>
      </c>
      <c r="AF76" s="827" t="str">
        <f t="shared" si="2"/>
        <v/>
      </c>
      <c r="AG76" s="832" t="s">
        <v>204</v>
      </c>
      <c r="AH76" s="829" t="str">
        <f t="shared" ref="AH76:AH111" si="3">IFERROR(ROUNDDOWN(ROUND(S76*T76,0)*U76,0)*AF76,"")</f>
        <v/>
      </c>
      <c r="AI76" s="830"/>
      <c r="AJ76" s="831"/>
      <c r="AK76" s="830"/>
      <c r="AL76" s="831"/>
    </row>
    <row r="77" spans="1:38" ht="36.75" customHeight="1">
      <c r="A77" s="809">
        <f t="shared" si="1"/>
        <v>66</v>
      </c>
      <c r="B77" s="814"/>
      <c r="C77" s="810" t="str">
        <f>IF(①基本情報入力シート!C93="","",①基本情報入力シート!C93)</f>
        <v/>
      </c>
      <c r="D77" s="811" t="str">
        <f>IF(①基本情報入力シート!D93="","",①基本情報入力シート!D93)</f>
        <v/>
      </c>
      <c r="E77" s="811" t="str">
        <f>IF(①基本情報入力シート!E93="","",①基本情報入力シート!E93)</f>
        <v/>
      </c>
      <c r="F77" s="811" t="str">
        <f>IF(①基本情報入力シート!F93="","",①基本情報入力シート!F93)</f>
        <v/>
      </c>
      <c r="G77" s="811" t="str">
        <f>IF(①基本情報入力シート!G93="","",①基本情報入力シート!G93)</f>
        <v/>
      </c>
      <c r="H77" s="811" t="str">
        <f>IF(①基本情報入力シート!H93="","",①基本情報入力シート!H93)</f>
        <v/>
      </c>
      <c r="I77" s="811" t="str">
        <f>IF(①基本情報入力シート!I93="","",①基本情報入力シート!I93)</f>
        <v/>
      </c>
      <c r="J77" s="811" t="str">
        <f>IF(①基本情報入力シート!J93="","",①基本情報入力シート!J93)</f>
        <v/>
      </c>
      <c r="K77" s="811" t="str">
        <f>IF(①基本情報入力シート!K93="","",①基本情報入力シート!K93)</f>
        <v/>
      </c>
      <c r="L77" s="846" t="str">
        <f>IF(①基本情報入力シート!L93="","",①基本情報入力シート!L93)</f>
        <v/>
      </c>
      <c r="M77" s="812" t="str">
        <f>IF(①基本情報入力シート!M93="","",①基本情報入力シート!M93)</f>
        <v/>
      </c>
      <c r="N77" s="812" t="str">
        <f>IF(①基本情報入力シート!R93="","",①基本情報入力シート!R93)</f>
        <v/>
      </c>
      <c r="O77" s="812" t="str">
        <f>IF(①基本情報入力シート!W93="","",①基本情報入力シート!W93)</f>
        <v/>
      </c>
      <c r="P77" s="809" t="str">
        <f>IF(①基本情報入力シート!X93="","",①基本情報入力シート!X93)</f>
        <v/>
      </c>
      <c r="Q77" s="813" t="str">
        <f>IF(①基本情報入力シート!Y93="","",①基本情報入力シート!Y93)</f>
        <v/>
      </c>
      <c r="R77" s="814"/>
      <c r="S77" s="815" t="str">
        <f>IF(B77="×","",IF(①基本情報入力シート!AB93="","",①基本情報入力シート!AB93))</f>
        <v/>
      </c>
      <c r="T77" s="816" t="str">
        <f>IF(B77="×","",IF(①基本情報入力シート!AA93="","",①基本情報入力シート!AA93))</f>
        <v/>
      </c>
      <c r="U77" s="817" t="str">
        <f>IF(B77="×","",IF(Q77="","",VLOOKUP(Q77,【参考】数式用2!$A$3:$C$36,3,FALSE)))</f>
        <v/>
      </c>
      <c r="V77" s="818" t="s">
        <v>199</v>
      </c>
      <c r="W77" s="819"/>
      <c r="X77" s="820" t="s">
        <v>200</v>
      </c>
      <c r="Y77" s="821"/>
      <c r="Z77" s="822" t="s">
        <v>201</v>
      </c>
      <c r="AA77" s="823"/>
      <c r="AB77" s="824" t="s">
        <v>200</v>
      </c>
      <c r="AC77" s="825"/>
      <c r="AD77" s="824" t="s">
        <v>202</v>
      </c>
      <c r="AE77" s="826" t="s">
        <v>203</v>
      </c>
      <c r="AF77" s="827" t="str">
        <f t="shared" si="2"/>
        <v/>
      </c>
      <c r="AG77" s="832" t="s">
        <v>204</v>
      </c>
      <c r="AH77" s="829" t="str">
        <f t="shared" si="3"/>
        <v/>
      </c>
      <c r="AI77" s="830"/>
      <c r="AJ77" s="831"/>
      <c r="AK77" s="830"/>
      <c r="AL77" s="831"/>
    </row>
    <row r="78" spans="1:38" ht="36.75" customHeight="1">
      <c r="A78" s="809">
        <f t="shared" ref="A78:A111" si="4">A77+1</f>
        <v>67</v>
      </c>
      <c r="B78" s="814"/>
      <c r="C78" s="810" t="str">
        <f>IF(①基本情報入力シート!C94="","",①基本情報入力シート!C94)</f>
        <v/>
      </c>
      <c r="D78" s="811" t="str">
        <f>IF(①基本情報入力シート!D94="","",①基本情報入力シート!D94)</f>
        <v/>
      </c>
      <c r="E78" s="811" t="str">
        <f>IF(①基本情報入力シート!E94="","",①基本情報入力シート!E94)</f>
        <v/>
      </c>
      <c r="F78" s="811" t="str">
        <f>IF(①基本情報入力シート!F94="","",①基本情報入力シート!F94)</f>
        <v/>
      </c>
      <c r="G78" s="811" t="str">
        <f>IF(①基本情報入力シート!G94="","",①基本情報入力シート!G94)</f>
        <v/>
      </c>
      <c r="H78" s="811" t="str">
        <f>IF(①基本情報入力シート!H94="","",①基本情報入力シート!H94)</f>
        <v/>
      </c>
      <c r="I78" s="811" t="str">
        <f>IF(①基本情報入力シート!I94="","",①基本情報入力シート!I94)</f>
        <v/>
      </c>
      <c r="J78" s="811" t="str">
        <f>IF(①基本情報入力シート!J94="","",①基本情報入力シート!J94)</f>
        <v/>
      </c>
      <c r="K78" s="811" t="str">
        <f>IF(①基本情報入力シート!K94="","",①基本情報入力シート!K94)</f>
        <v/>
      </c>
      <c r="L78" s="846" t="str">
        <f>IF(①基本情報入力シート!L94="","",①基本情報入力シート!L94)</f>
        <v/>
      </c>
      <c r="M78" s="812" t="str">
        <f>IF(①基本情報入力シート!M94="","",①基本情報入力シート!M94)</f>
        <v/>
      </c>
      <c r="N78" s="812" t="str">
        <f>IF(①基本情報入力シート!R94="","",①基本情報入力シート!R94)</f>
        <v/>
      </c>
      <c r="O78" s="812" t="str">
        <f>IF(①基本情報入力シート!W94="","",①基本情報入力シート!W94)</f>
        <v/>
      </c>
      <c r="P78" s="809" t="str">
        <f>IF(①基本情報入力シート!X94="","",①基本情報入力シート!X94)</f>
        <v/>
      </c>
      <c r="Q78" s="813" t="str">
        <f>IF(①基本情報入力シート!Y94="","",①基本情報入力シート!Y94)</f>
        <v/>
      </c>
      <c r="R78" s="814"/>
      <c r="S78" s="815" t="str">
        <f>IF(B78="×","",IF(①基本情報入力シート!AB94="","",①基本情報入力シート!AB94))</f>
        <v/>
      </c>
      <c r="T78" s="816" t="str">
        <f>IF(B78="×","",IF(①基本情報入力シート!AA94="","",①基本情報入力シート!AA94))</f>
        <v/>
      </c>
      <c r="U78" s="817" t="str">
        <f>IF(B78="×","",IF(Q78="","",VLOOKUP(Q78,【参考】数式用2!$A$3:$C$36,3,FALSE)))</f>
        <v/>
      </c>
      <c r="V78" s="818" t="s">
        <v>199</v>
      </c>
      <c r="W78" s="819"/>
      <c r="X78" s="820" t="s">
        <v>200</v>
      </c>
      <c r="Y78" s="821"/>
      <c r="Z78" s="822" t="s">
        <v>201</v>
      </c>
      <c r="AA78" s="823"/>
      <c r="AB78" s="824" t="s">
        <v>200</v>
      </c>
      <c r="AC78" s="825"/>
      <c r="AD78" s="824" t="s">
        <v>202</v>
      </c>
      <c r="AE78" s="826" t="s">
        <v>203</v>
      </c>
      <c r="AF78" s="827" t="str">
        <f t="shared" ref="AF78:AF111" si="5">IF(AC78="","",AC78-Y78+1)</f>
        <v/>
      </c>
      <c r="AG78" s="832" t="s">
        <v>204</v>
      </c>
      <c r="AH78" s="829" t="str">
        <f t="shared" si="3"/>
        <v/>
      </c>
      <c r="AI78" s="830"/>
      <c r="AJ78" s="831"/>
      <c r="AK78" s="830"/>
      <c r="AL78" s="831"/>
    </row>
    <row r="79" spans="1:38" ht="36.75" customHeight="1">
      <c r="A79" s="809">
        <f t="shared" si="4"/>
        <v>68</v>
      </c>
      <c r="B79" s="814"/>
      <c r="C79" s="810" t="str">
        <f>IF(①基本情報入力シート!C95="","",①基本情報入力シート!C95)</f>
        <v/>
      </c>
      <c r="D79" s="811" t="str">
        <f>IF(①基本情報入力シート!D95="","",①基本情報入力シート!D95)</f>
        <v/>
      </c>
      <c r="E79" s="811" t="str">
        <f>IF(①基本情報入力シート!E95="","",①基本情報入力シート!E95)</f>
        <v/>
      </c>
      <c r="F79" s="811" t="str">
        <f>IF(①基本情報入力シート!F95="","",①基本情報入力シート!F95)</f>
        <v/>
      </c>
      <c r="G79" s="811" t="str">
        <f>IF(①基本情報入力シート!G95="","",①基本情報入力シート!G95)</f>
        <v/>
      </c>
      <c r="H79" s="811" t="str">
        <f>IF(①基本情報入力シート!H95="","",①基本情報入力シート!H95)</f>
        <v/>
      </c>
      <c r="I79" s="811" t="str">
        <f>IF(①基本情報入力シート!I95="","",①基本情報入力シート!I95)</f>
        <v/>
      </c>
      <c r="J79" s="811" t="str">
        <f>IF(①基本情報入力シート!J95="","",①基本情報入力シート!J95)</f>
        <v/>
      </c>
      <c r="K79" s="811" t="str">
        <f>IF(①基本情報入力シート!K95="","",①基本情報入力シート!K95)</f>
        <v/>
      </c>
      <c r="L79" s="846" t="str">
        <f>IF(①基本情報入力シート!L95="","",①基本情報入力シート!L95)</f>
        <v/>
      </c>
      <c r="M79" s="812" t="str">
        <f>IF(①基本情報入力シート!M95="","",①基本情報入力シート!M95)</f>
        <v/>
      </c>
      <c r="N79" s="812" t="str">
        <f>IF(①基本情報入力シート!R95="","",①基本情報入力シート!R95)</f>
        <v/>
      </c>
      <c r="O79" s="812" t="str">
        <f>IF(①基本情報入力シート!W95="","",①基本情報入力シート!W95)</f>
        <v/>
      </c>
      <c r="P79" s="809" t="str">
        <f>IF(①基本情報入力シート!X95="","",①基本情報入力シート!X95)</f>
        <v/>
      </c>
      <c r="Q79" s="813" t="str">
        <f>IF(①基本情報入力シート!Y95="","",①基本情報入力シート!Y95)</f>
        <v/>
      </c>
      <c r="R79" s="814"/>
      <c r="S79" s="815" t="str">
        <f>IF(B79="×","",IF(①基本情報入力シート!AB95="","",①基本情報入力シート!AB95))</f>
        <v/>
      </c>
      <c r="T79" s="816" t="str">
        <f>IF(B79="×","",IF(①基本情報入力シート!AA95="","",①基本情報入力シート!AA95))</f>
        <v/>
      </c>
      <c r="U79" s="817" t="str">
        <f>IF(B79="×","",IF(Q79="","",VLOOKUP(Q79,【参考】数式用2!$A$3:$C$36,3,FALSE)))</f>
        <v/>
      </c>
      <c r="V79" s="818" t="s">
        <v>199</v>
      </c>
      <c r="W79" s="819"/>
      <c r="X79" s="820" t="s">
        <v>200</v>
      </c>
      <c r="Y79" s="821"/>
      <c r="Z79" s="822" t="s">
        <v>201</v>
      </c>
      <c r="AA79" s="823"/>
      <c r="AB79" s="824" t="s">
        <v>200</v>
      </c>
      <c r="AC79" s="825"/>
      <c r="AD79" s="824" t="s">
        <v>202</v>
      </c>
      <c r="AE79" s="826" t="s">
        <v>203</v>
      </c>
      <c r="AF79" s="827" t="str">
        <f t="shared" si="5"/>
        <v/>
      </c>
      <c r="AG79" s="832" t="s">
        <v>204</v>
      </c>
      <c r="AH79" s="829" t="str">
        <f t="shared" si="3"/>
        <v/>
      </c>
      <c r="AI79" s="830"/>
      <c r="AJ79" s="831"/>
      <c r="AK79" s="830"/>
      <c r="AL79" s="831"/>
    </row>
    <row r="80" spans="1:38" ht="36.75" customHeight="1">
      <c r="A80" s="809">
        <f t="shared" si="4"/>
        <v>69</v>
      </c>
      <c r="B80" s="814"/>
      <c r="C80" s="810" t="str">
        <f>IF(①基本情報入力シート!C96="","",①基本情報入力シート!C96)</f>
        <v/>
      </c>
      <c r="D80" s="811" t="str">
        <f>IF(①基本情報入力シート!D96="","",①基本情報入力シート!D96)</f>
        <v/>
      </c>
      <c r="E80" s="811" t="str">
        <f>IF(①基本情報入力シート!E96="","",①基本情報入力シート!E96)</f>
        <v/>
      </c>
      <c r="F80" s="811" t="str">
        <f>IF(①基本情報入力シート!F96="","",①基本情報入力シート!F96)</f>
        <v/>
      </c>
      <c r="G80" s="811" t="str">
        <f>IF(①基本情報入力シート!G96="","",①基本情報入力シート!G96)</f>
        <v/>
      </c>
      <c r="H80" s="811" t="str">
        <f>IF(①基本情報入力シート!H96="","",①基本情報入力シート!H96)</f>
        <v/>
      </c>
      <c r="I80" s="811" t="str">
        <f>IF(①基本情報入力シート!I96="","",①基本情報入力シート!I96)</f>
        <v/>
      </c>
      <c r="J80" s="811" t="str">
        <f>IF(①基本情報入力シート!J96="","",①基本情報入力シート!J96)</f>
        <v/>
      </c>
      <c r="K80" s="811" t="str">
        <f>IF(①基本情報入力シート!K96="","",①基本情報入力シート!K96)</f>
        <v/>
      </c>
      <c r="L80" s="846" t="str">
        <f>IF(①基本情報入力シート!L96="","",①基本情報入力シート!L96)</f>
        <v/>
      </c>
      <c r="M80" s="812" t="str">
        <f>IF(①基本情報入力シート!M96="","",①基本情報入力シート!M96)</f>
        <v/>
      </c>
      <c r="N80" s="812" t="str">
        <f>IF(①基本情報入力シート!R96="","",①基本情報入力シート!R96)</f>
        <v/>
      </c>
      <c r="O80" s="812" t="str">
        <f>IF(①基本情報入力シート!W96="","",①基本情報入力シート!W96)</f>
        <v/>
      </c>
      <c r="P80" s="809" t="str">
        <f>IF(①基本情報入力シート!X96="","",①基本情報入力シート!X96)</f>
        <v/>
      </c>
      <c r="Q80" s="813" t="str">
        <f>IF(①基本情報入力シート!Y96="","",①基本情報入力シート!Y96)</f>
        <v/>
      </c>
      <c r="R80" s="814"/>
      <c r="S80" s="815" t="str">
        <f>IF(B80="×","",IF(①基本情報入力シート!AB96="","",①基本情報入力シート!AB96))</f>
        <v/>
      </c>
      <c r="T80" s="816" t="str">
        <f>IF(B80="×","",IF(①基本情報入力シート!AA96="","",①基本情報入力シート!AA96))</f>
        <v/>
      </c>
      <c r="U80" s="817" t="str">
        <f>IF(B80="×","",IF(Q80="","",VLOOKUP(Q80,【参考】数式用2!$A$3:$C$36,3,FALSE)))</f>
        <v/>
      </c>
      <c r="V80" s="818" t="s">
        <v>199</v>
      </c>
      <c r="W80" s="819"/>
      <c r="X80" s="820" t="s">
        <v>200</v>
      </c>
      <c r="Y80" s="821"/>
      <c r="Z80" s="822" t="s">
        <v>201</v>
      </c>
      <c r="AA80" s="823"/>
      <c r="AB80" s="824" t="s">
        <v>200</v>
      </c>
      <c r="AC80" s="825"/>
      <c r="AD80" s="824" t="s">
        <v>202</v>
      </c>
      <c r="AE80" s="826" t="s">
        <v>203</v>
      </c>
      <c r="AF80" s="827" t="str">
        <f t="shared" si="5"/>
        <v/>
      </c>
      <c r="AG80" s="832" t="s">
        <v>204</v>
      </c>
      <c r="AH80" s="829" t="str">
        <f t="shared" si="3"/>
        <v/>
      </c>
      <c r="AI80" s="830"/>
      <c r="AJ80" s="831"/>
      <c r="AK80" s="830"/>
      <c r="AL80" s="831"/>
    </row>
    <row r="81" spans="1:38" ht="36.75" customHeight="1">
      <c r="A81" s="809">
        <f t="shared" si="4"/>
        <v>70</v>
      </c>
      <c r="B81" s="814"/>
      <c r="C81" s="810" t="str">
        <f>IF(①基本情報入力シート!C97="","",①基本情報入力シート!C97)</f>
        <v/>
      </c>
      <c r="D81" s="811" t="str">
        <f>IF(①基本情報入力シート!D97="","",①基本情報入力シート!D97)</f>
        <v/>
      </c>
      <c r="E81" s="811" t="str">
        <f>IF(①基本情報入力シート!E97="","",①基本情報入力シート!E97)</f>
        <v/>
      </c>
      <c r="F81" s="811" t="str">
        <f>IF(①基本情報入力シート!F97="","",①基本情報入力シート!F97)</f>
        <v/>
      </c>
      <c r="G81" s="811" t="str">
        <f>IF(①基本情報入力シート!G97="","",①基本情報入力シート!G97)</f>
        <v/>
      </c>
      <c r="H81" s="811" t="str">
        <f>IF(①基本情報入力シート!H97="","",①基本情報入力シート!H97)</f>
        <v/>
      </c>
      <c r="I81" s="811" t="str">
        <f>IF(①基本情報入力シート!I97="","",①基本情報入力シート!I97)</f>
        <v/>
      </c>
      <c r="J81" s="811" t="str">
        <f>IF(①基本情報入力シート!J97="","",①基本情報入力シート!J97)</f>
        <v/>
      </c>
      <c r="K81" s="811" t="str">
        <f>IF(①基本情報入力シート!K97="","",①基本情報入力シート!K97)</f>
        <v/>
      </c>
      <c r="L81" s="846" t="str">
        <f>IF(①基本情報入力シート!L97="","",①基本情報入力シート!L97)</f>
        <v/>
      </c>
      <c r="M81" s="812" t="str">
        <f>IF(①基本情報入力シート!M97="","",①基本情報入力シート!M97)</f>
        <v/>
      </c>
      <c r="N81" s="812" t="str">
        <f>IF(①基本情報入力シート!R97="","",①基本情報入力シート!R97)</f>
        <v/>
      </c>
      <c r="O81" s="812" t="str">
        <f>IF(①基本情報入力シート!W97="","",①基本情報入力シート!W97)</f>
        <v/>
      </c>
      <c r="P81" s="809" t="str">
        <f>IF(①基本情報入力シート!X97="","",①基本情報入力シート!X97)</f>
        <v/>
      </c>
      <c r="Q81" s="813" t="str">
        <f>IF(①基本情報入力シート!Y97="","",①基本情報入力シート!Y97)</f>
        <v/>
      </c>
      <c r="R81" s="814"/>
      <c r="S81" s="815" t="str">
        <f>IF(B81="×","",IF(①基本情報入力シート!AB97="","",①基本情報入力シート!AB97))</f>
        <v/>
      </c>
      <c r="T81" s="816" t="str">
        <f>IF(B81="×","",IF(①基本情報入力シート!AA97="","",①基本情報入力シート!AA97))</f>
        <v/>
      </c>
      <c r="U81" s="817" t="str">
        <f>IF(B81="×","",IF(Q81="","",VLOOKUP(Q81,【参考】数式用2!$A$3:$C$36,3,FALSE)))</f>
        <v/>
      </c>
      <c r="V81" s="818" t="s">
        <v>199</v>
      </c>
      <c r="W81" s="819"/>
      <c r="X81" s="820" t="s">
        <v>200</v>
      </c>
      <c r="Y81" s="821"/>
      <c r="Z81" s="822" t="s">
        <v>201</v>
      </c>
      <c r="AA81" s="823"/>
      <c r="AB81" s="824" t="s">
        <v>200</v>
      </c>
      <c r="AC81" s="825"/>
      <c r="AD81" s="824" t="s">
        <v>202</v>
      </c>
      <c r="AE81" s="826" t="s">
        <v>203</v>
      </c>
      <c r="AF81" s="827" t="str">
        <f t="shared" si="5"/>
        <v/>
      </c>
      <c r="AG81" s="832" t="s">
        <v>204</v>
      </c>
      <c r="AH81" s="829" t="str">
        <f t="shared" si="3"/>
        <v/>
      </c>
      <c r="AI81" s="830"/>
      <c r="AJ81" s="831"/>
      <c r="AK81" s="830"/>
      <c r="AL81" s="831"/>
    </row>
    <row r="82" spans="1:38" ht="36.75" customHeight="1">
      <c r="A82" s="809">
        <f t="shared" si="4"/>
        <v>71</v>
      </c>
      <c r="B82" s="814"/>
      <c r="C82" s="810" t="str">
        <f>IF(①基本情報入力シート!C98="","",①基本情報入力シート!C98)</f>
        <v/>
      </c>
      <c r="D82" s="811" t="str">
        <f>IF(①基本情報入力シート!D98="","",①基本情報入力シート!D98)</f>
        <v/>
      </c>
      <c r="E82" s="811" t="str">
        <f>IF(①基本情報入力シート!E98="","",①基本情報入力シート!E98)</f>
        <v/>
      </c>
      <c r="F82" s="811" t="str">
        <f>IF(①基本情報入力シート!F98="","",①基本情報入力シート!F98)</f>
        <v/>
      </c>
      <c r="G82" s="811" t="str">
        <f>IF(①基本情報入力シート!G98="","",①基本情報入力シート!G98)</f>
        <v/>
      </c>
      <c r="H82" s="811" t="str">
        <f>IF(①基本情報入力シート!H98="","",①基本情報入力シート!H98)</f>
        <v/>
      </c>
      <c r="I82" s="811" t="str">
        <f>IF(①基本情報入力シート!I98="","",①基本情報入力シート!I98)</f>
        <v/>
      </c>
      <c r="J82" s="811" t="str">
        <f>IF(①基本情報入力シート!J98="","",①基本情報入力シート!J98)</f>
        <v/>
      </c>
      <c r="K82" s="811" t="str">
        <f>IF(①基本情報入力シート!K98="","",①基本情報入力シート!K98)</f>
        <v/>
      </c>
      <c r="L82" s="846" t="str">
        <f>IF(①基本情報入力シート!L98="","",①基本情報入力シート!L98)</f>
        <v/>
      </c>
      <c r="M82" s="812" t="str">
        <f>IF(①基本情報入力シート!M98="","",①基本情報入力シート!M98)</f>
        <v/>
      </c>
      <c r="N82" s="812" t="str">
        <f>IF(①基本情報入力シート!R98="","",①基本情報入力シート!R98)</f>
        <v/>
      </c>
      <c r="O82" s="812" t="str">
        <f>IF(①基本情報入力シート!W98="","",①基本情報入力シート!W98)</f>
        <v/>
      </c>
      <c r="P82" s="809" t="str">
        <f>IF(①基本情報入力シート!X98="","",①基本情報入力シート!X98)</f>
        <v/>
      </c>
      <c r="Q82" s="813" t="str">
        <f>IF(①基本情報入力シート!Y98="","",①基本情報入力シート!Y98)</f>
        <v/>
      </c>
      <c r="R82" s="814"/>
      <c r="S82" s="815" t="str">
        <f>IF(B82="×","",IF(①基本情報入力シート!AB98="","",①基本情報入力シート!AB98))</f>
        <v/>
      </c>
      <c r="T82" s="816" t="str">
        <f>IF(B82="×","",IF(①基本情報入力シート!AA98="","",①基本情報入力シート!AA98))</f>
        <v/>
      </c>
      <c r="U82" s="817" t="str">
        <f>IF(B82="×","",IF(Q82="","",VLOOKUP(Q82,【参考】数式用2!$A$3:$C$36,3,FALSE)))</f>
        <v/>
      </c>
      <c r="V82" s="818" t="s">
        <v>199</v>
      </c>
      <c r="W82" s="819"/>
      <c r="X82" s="820" t="s">
        <v>200</v>
      </c>
      <c r="Y82" s="821"/>
      <c r="Z82" s="822" t="s">
        <v>201</v>
      </c>
      <c r="AA82" s="823"/>
      <c r="AB82" s="824" t="s">
        <v>200</v>
      </c>
      <c r="AC82" s="825"/>
      <c r="AD82" s="824" t="s">
        <v>202</v>
      </c>
      <c r="AE82" s="826" t="s">
        <v>203</v>
      </c>
      <c r="AF82" s="827" t="str">
        <f t="shared" si="5"/>
        <v/>
      </c>
      <c r="AG82" s="832" t="s">
        <v>204</v>
      </c>
      <c r="AH82" s="829" t="str">
        <f t="shared" si="3"/>
        <v/>
      </c>
      <c r="AI82" s="830"/>
      <c r="AJ82" s="831"/>
      <c r="AK82" s="830"/>
      <c r="AL82" s="831"/>
    </row>
    <row r="83" spans="1:38" ht="36.75" customHeight="1">
      <c r="A83" s="809">
        <f t="shared" si="4"/>
        <v>72</v>
      </c>
      <c r="B83" s="814"/>
      <c r="C83" s="810" t="str">
        <f>IF(①基本情報入力シート!C99="","",①基本情報入力シート!C99)</f>
        <v/>
      </c>
      <c r="D83" s="811" t="str">
        <f>IF(①基本情報入力シート!D99="","",①基本情報入力シート!D99)</f>
        <v/>
      </c>
      <c r="E83" s="811" t="str">
        <f>IF(①基本情報入力シート!E99="","",①基本情報入力シート!E99)</f>
        <v/>
      </c>
      <c r="F83" s="811" t="str">
        <f>IF(①基本情報入力シート!F99="","",①基本情報入力シート!F99)</f>
        <v/>
      </c>
      <c r="G83" s="811" t="str">
        <f>IF(①基本情報入力シート!G99="","",①基本情報入力シート!G99)</f>
        <v/>
      </c>
      <c r="H83" s="811" t="str">
        <f>IF(①基本情報入力シート!H99="","",①基本情報入力シート!H99)</f>
        <v/>
      </c>
      <c r="I83" s="811" t="str">
        <f>IF(①基本情報入力シート!I99="","",①基本情報入力シート!I99)</f>
        <v/>
      </c>
      <c r="J83" s="811" t="str">
        <f>IF(①基本情報入力シート!J99="","",①基本情報入力シート!J99)</f>
        <v/>
      </c>
      <c r="K83" s="811" t="str">
        <f>IF(①基本情報入力シート!K99="","",①基本情報入力シート!K99)</f>
        <v/>
      </c>
      <c r="L83" s="846" t="str">
        <f>IF(①基本情報入力シート!L99="","",①基本情報入力シート!L99)</f>
        <v/>
      </c>
      <c r="M83" s="812" t="str">
        <f>IF(①基本情報入力シート!M99="","",①基本情報入力シート!M99)</f>
        <v/>
      </c>
      <c r="N83" s="812" t="str">
        <f>IF(①基本情報入力シート!R99="","",①基本情報入力シート!R99)</f>
        <v/>
      </c>
      <c r="O83" s="812" t="str">
        <f>IF(①基本情報入力シート!W99="","",①基本情報入力シート!W99)</f>
        <v/>
      </c>
      <c r="P83" s="809" t="str">
        <f>IF(①基本情報入力シート!X99="","",①基本情報入力シート!X99)</f>
        <v/>
      </c>
      <c r="Q83" s="813" t="str">
        <f>IF(①基本情報入力シート!Y99="","",①基本情報入力シート!Y99)</f>
        <v/>
      </c>
      <c r="R83" s="814"/>
      <c r="S83" s="815" t="str">
        <f>IF(B83="×","",IF(①基本情報入力シート!AB99="","",①基本情報入力シート!AB99))</f>
        <v/>
      </c>
      <c r="T83" s="816" t="str">
        <f>IF(B83="×","",IF(①基本情報入力シート!AA99="","",①基本情報入力シート!AA99))</f>
        <v/>
      </c>
      <c r="U83" s="817" t="str">
        <f>IF(B83="×","",IF(Q83="","",VLOOKUP(Q83,【参考】数式用2!$A$3:$C$36,3,FALSE)))</f>
        <v/>
      </c>
      <c r="V83" s="818" t="s">
        <v>199</v>
      </c>
      <c r="W83" s="819"/>
      <c r="X83" s="820" t="s">
        <v>200</v>
      </c>
      <c r="Y83" s="821"/>
      <c r="Z83" s="822" t="s">
        <v>201</v>
      </c>
      <c r="AA83" s="823"/>
      <c r="AB83" s="824" t="s">
        <v>200</v>
      </c>
      <c r="AC83" s="825"/>
      <c r="AD83" s="824" t="s">
        <v>202</v>
      </c>
      <c r="AE83" s="826" t="s">
        <v>203</v>
      </c>
      <c r="AF83" s="827" t="str">
        <f t="shared" si="5"/>
        <v/>
      </c>
      <c r="AG83" s="832" t="s">
        <v>204</v>
      </c>
      <c r="AH83" s="829" t="str">
        <f t="shared" si="3"/>
        <v/>
      </c>
      <c r="AI83" s="830"/>
      <c r="AJ83" s="831"/>
      <c r="AK83" s="830"/>
      <c r="AL83" s="831"/>
    </row>
    <row r="84" spans="1:38" ht="36.75" customHeight="1">
      <c r="A84" s="809">
        <f t="shared" si="4"/>
        <v>73</v>
      </c>
      <c r="B84" s="814"/>
      <c r="C84" s="810" t="str">
        <f>IF(①基本情報入力シート!C100="","",①基本情報入力シート!C100)</f>
        <v/>
      </c>
      <c r="D84" s="811" t="str">
        <f>IF(①基本情報入力シート!D100="","",①基本情報入力シート!D100)</f>
        <v/>
      </c>
      <c r="E84" s="811" t="str">
        <f>IF(①基本情報入力シート!E100="","",①基本情報入力シート!E100)</f>
        <v/>
      </c>
      <c r="F84" s="811" t="str">
        <f>IF(①基本情報入力シート!F100="","",①基本情報入力シート!F100)</f>
        <v/>
      </c>
      <c r="G84" s="811" t="str">
        <f>IF(①基本情報入力シート!G100="","",①基本情報入力シート!G100)</f>
        <v/>
      </c>
      <c r="H84" s="811" t="str">
        <f>IF(①基本情報入力シート!H100="","",①基本情報入力シート!H100)</f>
        <v/>
      </c>
      <c r="I84" s="811" t="str">
        <f>IF(①基本情報入力シート!I100="","",①基本情報入力シート!I100)</f>
        <v/>
      </c>
      <c r="J84" s="811" t="str">
        <f>IF(①基本情報入力シート!J100="","",①基本情報入力シート!J100)</f>
        <v/>
      </c>
      <c r="K84" s="811" t="str">
        <f>IF(①基本情報入力シート!K100="","",①基本情報入力シート!K100)</f>
        <v/>
      </c>
      <c r="L84" s="846" t="str">
        <f>IF(①基本情報入力シート!L100="","",①基本情報入力シート!L100)</f>
        <v/>
      </c>
      <c r="M84" s="812" t="str">
        <f>IF(①基本情報入力シート!M100="","",①基本情報入力シート!M100)</f>
        <v/>
      </c>
      <c r="N84" s="812" t="str">
        <f>IF(①基本情報入力シート!R100="","",①基本情報入力シート!R100)</f>
        <v/>
      </c>
      <c r="O84" s="812" t="str">
        <f>IF(①基本情報入力シート!W100="","",①基本情報入力シート!W100)</f>
        <v/>
      </c>
      <c r="P84" s="809" t="str">
        <f>IF(①基本情報入力シート!X100="","",①基本情報入力シート!X100)</f>
        <v/>
      </c>
      <c r="Q84" s="813" t="str">
        <f>IF(①基本情報入力シート!Y100="","",①基本情報入力シート!Y100)</f>
        <v/>
      </c>
      <c r="R84" s="814"/>
      <c r="S84" s="815" t="str">
        <f>IF(B84="×","",IF(①基本情報入力シート!AB100="","",①基本情報入力シート!AB100))</f>
        <v/>
      </c>
      <c r="T84" s="816" t="str">
        <f>IF(B84="×","",IF(①基本情報入力シート!AA100="","",①基本情報入力シート!AA100))</f>
        <v/>
      </c>
      <c r="U84" s="817" t="str">
        <f>IF(B84="×","",IF(Q84="","",VLOOKUP(Q84,【参考】数式用2!$A$3:$C$36,3,FALSE)))</f>
        <v/>
      </c>
      <c r="V84" s="818" t="s">
        <v>199</v>
      </c>
      <c r="W84" s="819"/>
      <c r="X84" s="820" t="s">
        <v>200</v>
      </c>
      <c r="Y84" s="821"/>
      <c r="Z84" s="822" t="s">
        <v>201</v>
      </c>
      <c r="AA84" s="823"/>
      <c r="AB84" s="824" t="s">
        <v>200</v>
      </c>
      <c r="AC84" s="825"/>
      <c r="AD84" s="824" t="s">
        <v>202</v>
      </c>
      <c r="AE84" s="826" t="s">
        <v>203</v>
      </c>
      <c r="AF84" s="827" t="str">
        <f t="shared" si="5"/>
        <v/>
      </c>
      <c r="AG84" s="832" t="s">
        <v>204</v>
      </c>
      <c r="AH84" s="829" t="str">
        <f t="shared" si="3"/>
        <v/>
      </c>
      <c r="AI84" s="830"/>
      <c r="AJ84" s="831"/>
      <c r="AK84" s="830"/>
      <c r="AL84" s="831"/>
    </row>
    <row r="85" spans="1:38" ht="36.75" customHeight="1">
      <c r="A85" s="809">
        <f t="shared" si="4"/>
        <v>74</v>
      </c>
      <c r="B85" s="814"/>
      <c r="C85" s="810" t="str">
        <f>IF(①基本情報入力シート!C101="","",①基本情報入力シート!C101)</f>
        <v/>
      </c>
      <c r="D85" s="811" t="str">
        <f>IF(①基本情報入力シート!D101="","",①基本情報入力シート!D101)</f>
        <v/>
      </c>
      <c r="E85" s="811" t="str">
        <f>IF(①基本情報入力シート!E101="","",①基本情報入力シート!E101)</f>
        <v/>
      </c>
      <c r="F85" s="811" t="str">
        <f>IF(①基本情報入力シート!F101="","",①基本情報入力シート!F101)</f>
        <v/>
      </c>
      <c r="G85" s="811" t="str">
        <f>IF(①基本情報入力シート!G101="","",①基本情報入力シート!G101)</f>
        <v/>
      </c>
      <c r="H85" s="811" t="str">
        <f>IF(①基本情報入力シート!H101="","",①基本情報入力シート!H101)</f>
        <v/>
      </c>
      <c r="I85" s="811" t="str">
        <f>IF(①基本情報入力シート!I101="","",①基本情報入力シート!I101)</f>
        <v/>
      </c>
      <c r="J85" s="811" t="str">
        <f>IF(①基本情報入力シート!J101="","",①基本情報入力シート!J101)</f>
        <v/>
      </c>
      <c r="K85" s="811" t="str">
        <f>IF(①基本情報入力シート!K101="","",①基本情報入力シート!K101)</f>
        <v/>
      </c>
      <c r="L85" s="846" t="str">
        <f>IF(①基本情報入力シート!L101="","",①基本情報入力シート!L101)</f>
        <v/>
      </c>
      <c r="M85" s="812" t="str">
        <f>IF(①基本情報入力シート!M101="","",①基本情報入力シート!M101)</f>
        <v/>
      </c>
      <c r="N85" s="812" t="str">
        <f>IF(①基本情報入力シート!R101="","",①基本情報入力シート!R101)</f>
        <v/>
      </c>
      <c r="O85" s="812" t="str">
        <f>IF(①基本情報入力シート!W101="","",①基本情報入力シート!W101)</f>
        <v/>
      </c>
      <c r="P85" s="809" t="str">
        <f>IF(①基本情報入力シート!X101="","",①基本情報入力シート!X101)</f>
        <v/>
      </c>
      <c r="Q85" s="813" t="str">
        <f>IF(①基本情報入力シート!Y101="","",①基本情報入力シート!Y101)</f>
        <v/>
      </c>
      <c r="R85" s="814"/>
      <c r="S85" s="815" t="str">
        <f>IF(B85="×","",IF(①基本情報入力シート!AB101="","",①基本情報入力シート!AB101))</f>
        <v/>
      </c>
      <c r="T85" s="816" t="str">
        <f>IF(B85="×","",IF(①基本情報入力シート!AA101="","",①基本情報入力シート!AA101))</f>
        <v/>
      </c>
      <c r="U85" s="817" t="str">
        <f>IF(B85="×","",IF(Q85="","",VLOOKUP(Q85,【参考】数式用2!$A$3:$C$36,3,FALSE)))</f>
        <v/>
      </c>
      <c r="V85" s="818" t="s">
        <v>199</v>
      </c>
      <c r="W85" s="819"/>
      <c r="X85" s="820" t="s">
        <v>200</v>
      </c>
      <c r="Y85" s="821"/>
      <c r="Z85" s="822" t="s">
        <v>201</v>
      </c>
      <c r="AA85" s="823"/>
      <c r="AB85" s="824" t="s">
        <v>200</v>
      </c>
      <c r="AC85" s="825"/>
      <c r="AD85" s="824" t="s">
        <v>202</v>
      </c>
      <c r="AE85" s="826" t="s">
        <v>203</v>
      </c>
      <c r="AF85" s="827" t="str">
        <f t="shared" si="5"/>
        <v/>
      </c>
      <c r="AG85" s="832" t="s">
        <v>204</v>
      </c>
      <c r="AH85" s="829" t="str">
        <f t="shared" si="3"/>
        <v/>
      </c>
      <c r="AI85" s="830"/>
      <c r="AJ85" s="831"/>
      <c r="AK85" s="830"/>
      <c r="AL85" s="831"/>
    </row>
    <row r="86" spans="1:38" ht="36.75" customHeight="1">
      <c r="A86" s="809">
        <f t="shared" si="4"/>
        <v>75</v>
      </c>
      <c r="B86" s="814"/>
      <c r="C86" s="810" t="str">
        <f>IF(①基本情報入力シート!C102="","",①基本情報入力シート!C102)</f>
        <v/>
      </c>
      <c r="D86" s="811" t="str">
        <f>IF(①基本情報入力シート!D102="","",①基本情報入力シート!D102)</f>
        <v/>
      </c>
      <c r="E86" s="811" t="str">
        <f>IF(①基本情報入力シート!E102="","",①基本情報入力シート!E102)</f>
        <v/>
      </c>
      <c r="F86" s="811" t="str">
        <f>IF(①基本情報入力シート!F102="","",①基本情報入力シート!F102)</f>
        <v/>
      </c>
      <c r="G86" s="811" t="str">
        <f>IF(①基本情報入力シート!G102="","",①基本情報入力シート!G102)</f>
        <v/>
      </c>
      <c r="H86" s="811" t="str">
        <f>IF(①基本情報入力シート!H102="","",①基本情報入力シート!H102)</f>
        <v/>
      </c>
      <c r="I86" s="811" t="str">
        <f>IF(①基本情報入力シート!I102="","",①基本情報入力シート!I102)</f>
        <v/>
      </c>
      <c r="J86" s="811" t="str">
        <f>IF(①基本情報入力シート!J102="","",①基本情報入力シート!J102)</f>
        <v/>
      </c>
      <c r="K86" s="811" t="str">
        <f>IF(①基本情報入力シート!K102="","",①基本情報入力シート!K102)</f>
        <v/>
      </c>
      <c r="L86" s="846" t="str">
        <f>IF(①基本情報入力シート!L102="","",①基本情報入力シート!L102)</f>
        <v/>
      </c>
      <c r="M86" s="812" t="str">
        <f>IF(①基本情報入力シート!M102="","",①基本情報入力シート!M102)</f>
        <v/>
      </c>
      <c r="N86" s="812" t="str">
        <f>IF(①基本情報入力シート!R102="","",①基本情報入力シート!R102)</f>
        <v/>
      </c>
      <c r="O86" s="812" t="str">
        <f>IF(①基本情報入力シート!W102="","",①基本情報入力シート!W102)</f>
        <v/>
      </c>
      <c r="P86" s="809" t="str">
        <f>IF(①基本情報入力シート!X102="","",①基本情報入力シート!X102)</f>
        <v/>
      </c>
      <c r="Q86" s="813" t="str">
        <f>IF(①基本情報入力シート!Y102="","",①基本情報入力シート!Y102)</f>
        <v/>
      </c>
      <c r="R86" s="814"/>
      <c r="S86" s="815" t="str">
        <f>IF(B86="×","",IF(①基本情報入力シート!AB102="","",①基本情報入力シート!AB102))</f>
        <v/>
      </c>
      <c r="T86" s="816" t="str">
        <f>IF(B86="×","",IF(①基本情報入力シート!AA102="","",①基本情報入力シート!AA102))</f>
        <v/>
      </c>
      <c r="U86" s="817" t="str">
        <f>IF(B86="×","",IF(Q86="","",VLOOKUP(Q86,【参考】数式用2!$A$3:$C$36,3,FALSE)))</f>
        <v/>
      </c>
      <c r="V86" s="818" t="s">
        <v>199</v>
      </c>
      <c r="W86" s="819"/>
      <c r="X86" s="820" t="s">
        <v>200</v>
      </c>
      <c r="Y86" s="821"/>
      <c r="Z86" s="822" t="s">
        <v>201</v>
      </c>
      <c r="AA86" s="823"/>
      <c r="AB86" s="824" t="s">
        <v>200</v>
      </c>
      <c r="AC86" s="825"/>
      <c r="AD86" s="824" t="s">
        <v>202</v>
      </c>
      <c r="AE86" s="826" t="s">
        <v>203</v>
      </c>
      <c r="AF86" s="827" t="str">
        <f t="shared" si="5"/>
        <v/>
      </c>
      <c r="AG86" s="832" t="s">
        <v>204</v>
      </c>
      <c r="AH86" s="829" t="str">
        <f t="shared" si="3"/>
        <v/>
      </c>
      <c r="AI86" s="830"/>
      <c r="AJ86" s="831"/>
      <c r="AK86" s="830"/>
      <c r="AL86" s="831"/>
    </row>
    <row r="87" spans="1:38" ht="36.75" customHeight="1">
      <c r="A87" s="809">
        <f t="shared" si="4"/>
        <v>76</v>
      </c>
      <c r="B87" s="814"/>
      <c r="C87" s="810" t="str">
        <f>IF(①基本情報入力シート!C103="","",①基本情報入力シート!C103)</f>
        <v/>
      </c>
      <c r="D87" s="811" t="str">
        <f>IF(①基本情報入力シート!D103="","",①基本情報入力シート!D103)</f>
        <v/>
      </c>
      <c r="E87" s="811" t="str">
        <f>IF(①基本情報入力シート!E103="","",①基本情報入力シート!E103)</f>
        <v/>
      </c>
      <c r="F87" s="811" t="str">
        <f>IF(①基本情報入力シート!F103="","",①基本情報入力シート!F103)</f>
        <v/>
      </c>
      <c r="G87" s="811" t="str">
        <f>IF(①基本情報入力シート!G103="","",①基本情報入力シート!G103)</f>
        <v/>
      </c>
      <c r="H87" s="811" t="str">
        <f>IF(①基本情報入力シート!H103="","",①基本情報入力シート!H103)</f>
        <v/>
      </c>
      <c r="I87" s="811" t="str">
        <f>IF(①基本情報入力シート!I103="","",①基本情報入力シート!I103)</f>
        <v/>
      </c>
      <c r="J87" s="811" t="str">
        <f>IF(①基本情報入力シート!J103="","",①基本情報入力シート!J103)</f>
        <v/>
      </c>
      <c r="K87" s="811" t="str">
        <f>IF(①基本情報入力シート!K103="","",①基本情報入力シート!K103)</f>
        <v/>
      </c>
      <c r="L87" s="846" t="str">
        <f>IF(①基本情報入力シート!L103="","",①基本情報入力シート!L103)</f>
        <v/>
      </c>
      <c r="M87" s="812" t="str">
        <f>IF(①基本情報入力シート!M103="","",①基本情報入力シート!M103)</f>
        <v/>
      </c>
      <c r="N87" s="812" t="str">
        <f>IF(①基本情報入力シート!R103="","",①基本情報入力シート!R103)</f>
        <v/>
      </c>
      <c r="O87" s="812" t="str">
        <f>IF(①基本情報入力シート!W103="","",①基本情報入力シート!W103)</f>
        <v/>
      </c>
      <c r="P87" s="809" t="str">
        <f>IF(①基本情報入力シート!X103="","",①基本情報入力シート!X103)</f>
        <v/>
      </c>
      <c r="Q87" s="813" t="str">
        <f>IF(①基本情報入力シート!Y103="","",①基本情報入力シート!Y103)</f>
        <v/>
      </c>
      <c r="R87" s="814"/>
      <c r="S87" s="815" t="str">
        <f>IF(B87="×","",IF(①基本情報入力シート!AB103="","",①基本情報入力シート!AB103))</f>
        <v/>
      </c>
      <c r="T87" s="816" t="str">
        <f>IF(B87="×","",IF(①基本情報入力シート!AA103="","",①基本情報入力シート!AA103))</f>
        <v/>
      </c>
      <c r="U87" s="817" t="str">
        <f>IF(B87="×","",IF(Q87="","",VLOOKUP(Q87,【参考】数式用2!$A$3:$C$36,3,FALSE)))</f>
        <v/>
      </c>
      <c r="V87" s="818" t="s">
        <v>199</v>
      </c>
      <c r="W87" s="819"/>
      <c r="X87" s="820" t="s">
        <v>200</v>
      </c>
      <c r="Y87" s="821"/>
      <c r="Z87" s="822" t="s">
        <v>201</v>
      </c>
      <c r="AA87" s="823"/>
      <c r="AB87" s="824" t="s">
        <v>200</v>
      </c>
      <c r="AC87" s="825"/>
      <c r="AD87" s="824" t="s">
        <v>202</v>
      </c>
      <c r="AE87" s="826" t="s">
        <v>203</v>
      </c>
      <c r="AF87" s="827" t="str">
        <f t="shared" si="5"/>
        <v/>
      </c>
      <c r="AG87" s="832" t="s">
        <v>204</v>
      </c>
      <c r="AH87" s="829" t="str">
        <f t="shared" si="3"/>
        <v/>
      </c>
      <c r="AI87" s="830"/>
      <c r="AJ87" s="831"/>
      <c r="AK87" s="830"/>
      <c r="AL87" s="831"/>
    </row>
    <row r="88" spans="1:38" ht="36.75" customHeight="1">
      <c r="A88" s="809">
        <f t="shared" si="4"/>
        <v>77</v>
      </c>
      <c r="B88" s="814"/>
      <c r="C88" s="810" t="str">
        <f>IF(①基本情報入力シート!C104="","",①基本情報入力シート!C104)</f>
        <v/>
      </c>
      <c r="D88" s="811" t="str">
        <f>IF(①基本情報入力シート!D104="","",①基本情報入力シート!D104)</f>
        <v/>
      </c>
      <c r="E88" s="811" t="str">
        <f>IF(①基本情報入力シート!E104="","",①基本情報入力シート!E104)</f>
        <v/>
      </c>
      <c r="F88" s="811" t="str">
        <f>IF(①基本情報入力シート!F104="","",①基本情報入力シート!F104)</f>
        <v/>
      </c>
      <c r="G88" s="811" t="str">
        <f>IF(①基本情報入力シート!G104="","",①基本情報入力シート!G104)</f>
        <v/>
      </c>
      <c r="H88" s="811" t="str">
        <f>IF(①基本情報入力シート!H104="","",①基本情報入力シート!H104)</f>
        <v/>
      </c>
      <c r="I88" s="811" t="str">
        <f>IF(①基本情報入力シート!I104="","",①基本情報入力シート!I104)</f>
        <v/>
      </c>
      <c r="J88" s="811" t="str">
        <f>IF(①基本情報入力シート!J104="","",①基本情報入力シート!J104)</f>
        <v/>
      </c>
      <c r="K88" s="811" t="str">
        <f>IF(①基本情報入力シート!K104="","",①基本情報入力シート!K104)</f>
        <v/>
      </c>
      <c r="L88" s="846" t="str">
        <f>IF(①基本情報入力シート!L104="","",①基本情報入力シート!L104)</f>
        <v/>
      </c>
      <c r="M88" s="812" t="str">
        <f>IF(①基本情報入力シート!M104="","",①基本情報入力シート!M104)</f>
        <v/>
      </c>
      <c r="N88" s="812" t="str">
        <f>IF(①基本情報入力シート!R104="","",①基本情報入力シート!R104)</f>
        <v/>
      </c>
      <c r="O88" s="812" t="str">
        <f>IF(①基本情報入力シート!W104="","",①基本情報入力シート!W104)</f>
        <v/>
      </c>
      <c r="P88" s="809" t="str">
        <f>IF(①基本情報入力シート!X104="","",①基本情報入力シート!X104)</f>
        <v/>
      </c>
      <c r="Q88" s="813" t="str">
        <f>IF(①基本情報入力シート!Y104="","",①基本情報入力シート!Y104)</f>
        <v/>
      </c>
      <c r="R88" s="814"/>
      <c r="S88" s="815" t="str">
        <f>IF(B88="×","",IF(①基本情報入力シート!AB104="","",①基本情報入力シート!AB104))</f>
        <v/>
      </c>
      <c r="T88" s="816" t="str">
        <f>IF(B88="×","",IF(①基本情報入力シート!AA104="","",①基本情報入力シート!AA104))</f>
        <v/>
      </c>
      <c r="U88" s="817" t="str">
        <f>IF(B88="×","",IF(Q88="","",VLOOKUP(Q88,【参考】数式用2!$A$3:$C$36,3,FALSE)))</f>
        <v/>
      </c>
      <c r="V88" s="818" t="s">
        <v>199</v>
      </c>
      <c r="W88" s="819"/>
      <c r="X88" s="820" t="s">
        <v>200</v>
      </c>
      <c r="Y88" s="821"/>
      <c r="Z88" s="822" t="s">
        <v>201</v>
      </c>
      <c r="AA88" s="823"/>
      <c r="AB88" s="824" t="s">
        <v>200</v>
      </c>
      <c r="AC88" s="825"/>
      <c r="AD88" s="824" t="s">
        <v>202</v>
      </c>
      <c r="AE88" s="826" t="s">
        <v>203</v>
      </c>
      <c r="AF88" s="827" t="str">
        <f t="shared" si="5"/>
        <v/>
      </c>
      <c r="AG88" s="832" t="s">
        <v>204</v>
      </c>
      <c r="AH88" s="829" t="str">
        <f t="shared" si="3"/>
        <v/>
      </c>
      <c r="AI88" s="830"/>
      <c r="AJ88" s="831"/>
      <c r="AK88" s="830"/>
      <c r="AL88" s="831"/>
    </row>
    <row r="89" spans="1:38" ht="36.75" customHeight="1">
      <c r="A89" s="809">
        <f t="shared" si="4"/>
        <v>78</v>
      </c>
      <c r="B89" s="814"/>
      <c r="C89" s="810" t="str">
        <f>IF(①基本情報入力シート!C105="","",①基本情報入力シート!C105)</f>
        <v/>
      </c>
      <c r="D89" s="811" t="str">
        <f>IF(①基本情報入力シート!D105="","",①基本情報入力シート!D105)</f>
        <v/>
      </c>
      <c r="E89" s="811" t="str">
        <f>IF(①基本情報入力シート!E105="","",①基本情報入力シート!E105)</f>
        <v/>
      </c>
      <c r="F89" s="811" t="str">
        <f>IF(①基本情報入力シート!F105="","",①基本情報入力シート!F105)</f>
        <v/>
      </c>
      <c r="G89" s="811" t="str">
        <f>IF(①基本情報入力シート!G105="","",①基本情報入力シート!G105)</f>
        <v/>
      </c>
      <c r="H89" s="811" t="str">
        <f>IF(①基本情報入力シート!H105="","",①基本情報入力シート!H105)</f>
        <v/>
      </c>
      <c r="I89" s="811" t="str">
        <f>IF(①基本情報入力シート!I105="","",①基本情報入力シート!I105)</f>
        <v/>
      </c>
      <c r="J89" s="811" t="str">
        <f>IF(①基本情報入力シート!J105="","",①基本情報入力シート!J105)</f>
        <v/>
      </c>
      <c r="K89" s="811" t="str">
        <f>IF(①基本情報入力シート!K105="","",①基本情報入力シート!K105)</f>
        <v/>
      </c>
      <c r="L89" s="846" t="str">
        <f>IF(①基本情報入力シート!L105="","",①基本情報入力シート!L105)</f>
        <v/>
      </c>
      <c r="M89" s="812" t="str">
        <f>IF(①基本情報入力シート!M105="","",①基本情報入力シート!M105)</f>
        <v/>
      </c>
      <c r="N89" s="812" t="str">
        <f>IF(①基本情報入力シート!R105="","",①基本情報入力シート!R105)</f>
        <v/>
      </c>
      <c r="O89" s="812" t="str">
        <f>IF(①基本情報入力シート!W105="","",①基本情報入力シート!W105)</f>
        <v/>
      </c>
      <c r="P89" s="809" t="str">
        <f>IF(①基本情報入力シート!X105="","",①基本情報入力シート!X105)</f>
        <v/>
      </c>
      <c r="Q89" s="813" t="str">
        <f>IF(①基本情報入力シート!Y105="","",①基本情報入力シート!Y105)</f>
        <v/>
      </c>
      <c r="R89" s="814"/>
      <c r="S89" s="815" t="str">
        <f>IF(B89="×","",IF(①基本情報入力シート!AB105="","",①基本情報入力シート!AB105))</f>
        <v/>
      </c>
      <c r="T89" s="816" t="str">
        <f>IF(B89="×","",IF(①基本情報入力シート!AA105="","",①基本情報入力シート!AA105))</f>
        <v/>
      </c>
      <c r="U89" s="817" t="str">
        <f>IF(B89="×","",IF(Q89="","",VLOOKUP(Q89,【参考】数式用2!$A$3:$C$36,3,FALSE)))</f>
        <v/>
      </c>
      <c r="V89" s="818" t="s">
        <v>199</v>
      </c>
      <c r="W89" s="819"/>
      <c r="X89" s="820" t="s">
        <v>200</v>
      </c>
      <c r="Y89" s="821"/>
      <c r="Z89" s="822" t="s">
        <v>201</v>
      </c>
      <c r="AA89" s="823"/>
      <c r="AB89" s="824" t="s">
        <v>200</v>
      </c>
      <c r="AC89" s="825"/>
      <c r="AD89" s="824" t="s">
        <v>202</v>
      </c>
      <c r="AE89" s="826" t="s">
        <v>203</v>
      </c>
      <c r="AF89" s="827" t="str">
        <f t="shared" si="5"/>
        <v/>
      </c>
      <c r="AG89" s="832" t="s">
        <v>204</v>
      </c>
      <c r="AH89" s="829" t="str">
        <f t="shared" si="3"/>
        <v/>
      </c>
      <c r="AI89" s="830"/>
      <c r="AJ89" s="831"/>
      <c r="AK89" s="830"/>
      <c r="AL89" s="831"/>
    </row>
    <row r="90" spans="1:38" ht="36.75" customHeight="1">
      <c r="A90" s="809">
        <f t="shared" si="4"/>
        <v>79</v>
      </c>
      <c r="B90" s="814"/>
      <c r="C90" s="810" t="str">
        <f>IF(①基本情報入力シート!C106="","",①基本情報入力シート!C106)</f>
        <v/>
      </c>
      <c r="D90" s="811" t="str">
        <f>IF(①基本情報入力シート!D106="","",①基本情報入力シート!D106)</f>
        <v/>
      </c>
      <c r="E90" s="811" t="str">
        <f>IF(①基本情報入力シート!E106="","",①基本情報入力シート!E106)</f>
        <v/>
      </c>
      <c r="F90" s="811" t="str">
        <f>IF(①基本情報入力シート!F106="","",①基本情報入力シート!F106)</f>
        <v/>
      </c>
      <c r="G90" s="811" t="str">
        <f>IF(①基本情報入力シート!G106="","",①基本情報入力シート!G106)</f>
        <v/>
      </c>
      <c r="H90" s="811" t="str">
        <f>IF(①基本情報入力シート!H106="","",①基本情報入力シート!H106)</f>
        <v/>
      </c>
      <c r="I90" s="811" t="str">
        <f>IF(①基本情報入力シート!I106="","",①基本情報入力シート!I106)</f>
        <v/>
      </c>
      <c r="J90" s="811" t="str">
        <f>IF(①基本情報入力シート!J106="","",①基本情報入力シート!J106)</f>
        <v/>
      </c>
      <c r="K90" s="811" t="str">
        <f>IF(①基本情報入力シート!K106="","",①基本情報入力シート!K106)</f>
        <v/>
      </c>
      <c r="L90" s="846" t="str">
        <f>IF(①基本情報入力シート!L106="","",①基本情報入力シート!L106)</f>
        <v/>
      </c>
      <c r="M90" s="812" t="str">
        <f>IF(①基本情報入力シート!M106="","",①基本情報入力シート!M106)</f>
        <v/>
      </c>
      <c r="N90" s="812" t="str">
        <f>IF(①基本情報入力シート!R106="","",①基本情報入力シート!R106)</f>
        <v/>
      </c>
      <c r="O90" s="812" t="str">
        <f>IF(①基本情報入力シート!W106="","",①基本情報入力シート!W106)</f>
        <v/>
      </c>
      <c r="P90" s="809" t="str">
        <f>IF(①基本情報入力シート!X106="","",①基本情報入力シート!X106)</f>
        <v/>
      </c>
      <c r="Q90" s="813" t="str">
        <f>IF(①基本情報入力シート!Y106="","",①基本情報入力シート!Y106)</f>
        <v/>
      </c>
      <c r="R90" s="814"/>
      <c r="S90" s="815" t="str">
        <f>IF(B90="×","",IF(①基本情報入力シート!AB106="","",①基本情報入力シート!AB106))</f>
        <v/>
      </c>
      <c r="T90" s="816" t="str">
        <f>IF(B90="×","",IF(①基本情報入力シート!AA106="","",①基本情報入力シート!AA106))</f>
        <v/>
      </c>
      <c r="U90" s="817" t="str">
        <f>IF(B90="×","",IF(Q90="","",VLOOKUP(Q90,【参考】数式用2!$A$3:$C$36,3,FALSE)))</f>
        <v/>
      </c>
      <c r="V90" s="818" t="s">
        <v>199</v>
      </c>
      <c r="W90" s="819"/>
      <c r="X90" s="820" t="s">
        <v>200</v>
      </c>
      <c r="Y90" s="821"/>
      <c r="Z90" s="822" t="s">
        <v>201</v>
      </c>
      <c r="AA90" s="823"/>
      <c r="AB90" s="824" t="s">
        <v>200</v>
      </c>
      <c r="AC90" s="825"/>
      <c r="AD90" s="824" t="s">
        <v>202</v>
      </c>
      <c r="AE90" s="826" t="s">
        <v>203</v>
      </c>
      <c r="AF90" s="827" t="str">
        <f t="shared" si="5"/>
        <v/>
      </c>
      <c r="AG90" s="832" t="s">
        <v>204</v>
      </c>
      <c r="AH90" s="829" t="str">
        <f t="shared" si="3"/>
        <v/>
      </c>
      <c r="AI90" s="830"/>
      <c r="AJ90" s="831"/>
      <c r="AK90" s="830"/>
      <c r="AL90" s="831"/>
    </row>
    <row r="91" spans="1:38" ht="36.75" customHeight="1">
      <c r="A91" s="809">
        <f t="shared" si="4"/>
        <v>80</v>
      </c>
      <c r="B91" s="814"/>
      <c r="C91" s="810" t="str">
        <f>IF(①基本情報入力シート!C107="","",①基本情報入力シート!C107)</f>
        <v/>
      </c>
      <c r="D91" s="811" t="str">
        <f>IF(①基本情報入力シート!D107="","",①基本情報入力シート!D107)</f>
        <v/>
      </c>
      <c r="E91" s="811" t="str">
        <f>IF(①基本情報入力シート!E107="","",①基本情報入力シート!E107)</f>
        <v/>
      </c>
      <c r="F91" s="811" t="str">
        <f>IF(①基本情報入力シート!F107="","",①基本情報入力シート!F107)</f>
        <v/>
      </c>
      <c r="G91" s="811" t="str">
        <f>IF(①基本情報入力シート!G107="","",①基本情報入力シート!G107)</f>
        <v/>
      </c>
      <c r="H91" s="811" t="str">
        <f>IF(①基本情報入力シート!H107="","",①基本情報入力シート!H107)</f>
        <v/>
      </c>
      <c r="I91" s="811" t="str">
        <f>IF(①基本情報入力シート!I107="","",①基本情報入力シート!I107)</f>
        <v/>
      </c>
      <c r="J91" s="811" t="str">
        <f>IF(①基本情報入力シート!J107="","",①基本情報入力シート!J107)</f>
        <v/>
      </c>
      <c r="K91" s="811" t="str">
        <f>IF(①基本情報入力シート!K107="","",①基本情報入力シート!K107)</f>
        <v/>
      </c>
      <c r="L91" s="846" t="str">
        <f>IF(①基本情報入力シート!L107="","",①基本情報入力シート!L107)</f>
        <v/>
      </c>
      <c r="M91" s="812" t="str">
        <f>IF(①基本情報入力シート!M107="","",①基本情報入力シート!M107)</f>
        <v/>
      </c>
      <c r="N91" s="812" t="str">
        <f>IF(①基本情報入力シート!R107="","",①基本情報入力シート!R107)</f>
        <v/>
      </c>
      <c r="O91" s="812" t="str">
        <f>IF(①基本情報入力シート!W107="","",①基本情報入力シート!W107)</f>
        <v/>
      </c>
      <c r="P91" s="809" t="str">
        <f>IF(①基本情報入力シート!X107="","",①基本情報入力シート!X107)</f>
        <v/>
      </c>
      <c r="Q91" s="813" t="str">
        <f>IF(①基本情報入力シート!Y107="","",①基本情報入力シート!Y107)</f>
        <v/>
      </c>
      <c r="R91" s="814"/>
      <c r="S91" s="815" t="str">
        <f>IF(B91="×","",IF(①基本情報入力シート!AB107="","",①基本情報入力シート!AB107))</f>
        <v/>
      </c>
      <c r="T91" s="816" t="str">
        <f>IF(B91="×","",IF(①基本情報入力シート!AA107="","",①基本情報入力シート!AA107))</f>
        <v/>
      </c>
      <c r="U91" s="817" t="str">
        <f>IF(B91="×","",IF(Q91="","",VLOOKUP(Q91,【参考】数式用2!$A$3:$C$36,3,FALSE)))</f>
        <v/>
      </c>
      <c r="V91" s="818" t="s">
        <v>199</v>
      </c>
      <c r="W91" s="819"/>
      <c r="X91" s="820" t="s">
        <v>200</v>
      </c>
      <c r="Y91" s="821"/>
      <c r="Z91" s="822" t="s">
        <v>201</v>
      </c>
      <c r="AA91" s="823"/>
      <c r="AB91" s="824" t="s">
        <v>200</v>
      </c>
      <c r="AC91" s="825"/>
      <c r="AD91" s="824" t="s">
        <v>202</v>
      </c>
      <c r="AE91" s="826" t="s">
        <v>203</v>
      </c>
      <c r="AF91" s="827" t="str">
        <f t="shared" si="5"/>
        <v/>
      </c>
      <c r="AG91" s="832" t="s">
        <v>204</v>
      </c>
      <c r="AH91" s="829" t="str">
        <f t="shared" si="3"/>
        <v/>
      </c>
      <c r="AI91" s="830"/>
      <c r="AJ91" s="831"/>
      <c r="AK91" s="830"/>
      <c r="AL91" s="831"/>
    </row>
    <row r="92" spans="1:38" ht="36.75" customHeight="1">
      <c r="A92" s="809">
        <f t="shared" si="4"/>
        <v>81</v>
      </c>
      <c r="B92" s="814"/>
      <c r="C92" s="810" t="str">
        <f>IF(①基本情報入力シート!C108="","",①基本情報入力シート!C108)</f>
        <v/>
      </c>
      <c r="D92" s="811" t="str">
        <f>IF(①基本情報入力シート!D108="","",①基本情報入力シート!D108)</f>
        <v/>
      </c>
      <c r="E92" s="811" t="str">
        <f>IF(①基本情報入力シート!E108="","",①基本情報入力シート!E108)</f>
        <v/>
      </c>
      <c r="F92" s="811" t="str">
        <f>IF(①基本情報入力シート!F108="","",①基本情報入力シート!F108)</f>
        <v/>
      </c>
      <c r="G92" s="811" t="str">
        <f>IF(①基本情報入力シート!G108="","",①基本情報入力シート!G108)</f>
        <v/>
      </c>
      <c r="H92" s="811" t="str">
        <f>IF(①基本情報入力シート!H108="","",①基本情報入力シート!H108)</f>
        <v/>
      </c>
      <c r="I92" s="811" t="str">
        <f>IF(①基本情報入力シート!I108="","",①基本情報入力シート!I108)</f>
        <v/>
      </c>
      <c r="J92" s="811" t="str">
        <f>IF(①基本情報入力シート!J108="","",①基本情報入力シート!J108)</f>
        <v/>
      </c>
      <c r="K92" s="811" t="str">
        <f>IF(①基本情報入力シート!K108="","",①基本情報入力シート!K108)</f>
        <v/>
      </c>
      <c r="L92" s="846" t="str">
        <f>IF(①基本情報入力シート!L108="","",①基本情報入力シート!L108)</f>
        <v/>
      </c>
      <c r="M92" s="812" t="str">
        <f>IF(①基本情報入力シート!M108="","",①基本情報入力シート!M108)</f>
        <v/>
      </c>
      <c r="N92" s="812" t="str">
        <f>IF(①基本情報入力シート!R108="","",①基本情報入力シート!R108)</f>
        <v/>
      </c>
      <c r="O92" s="812" t="str">
        <f>IF(①基本情報入力シート!W108="","",①基本情報入力シート!W108)</f>
        <v/>
      </c>
      <c r="P92" s="809" t="str">
        <f>IF(①基本情報入力シート!X108="","",①基本情報入力シート!X108)</f>
        <v/>
      </c>
      <c r="Q92" s="813" t="str">
        <f>IF(①基本情報入力シート!Y108="","",①基本情報入力シート!Y108)</f>
        <v/>
      </c>
      <c r="R92" s="814"/>
      <c r="S92" s="815" t="str">
        <f>IF(B92="×","",IF(①基本情報入力シート!AB108="","",①基本情報入力シート!AB108))</f>
        <v/>
      </c>
      <c r="T92" s="816" t="str">
        <f>IF(B92="×","",IF(①基本情報入力シート!AA108="","",①基本情報入力シート!AA108))</f>
        <v/>
      </c>
      <c r="U92" s="817" t="str">
        <f>IF(B92="×","",IF(Q92="","",VLOOKUP(Q92,【参考】数式用2!$A$3:$C$36,3,FALSE)))</f>
        <v/>
      </c>
      <c r="V92" s="818" t="s">
        <v>199</v>
      </c>
      <c r="W92" s="819"/>
      <c r="X92" s="820" t="s">
        <v>200</v>
      </c>
      <c r="Y92" s="821"/>
      <c r="Z92" s="822" t="s">
        <v>201</v>
      </c>
      <c r="AA92" s="823"/>
      <c r="AB92" s="824" t="s">
        <v>200</v>
      </c>
      <c r="AC92" s="825"/>
      <c r="AD92" s="824" t="s">
        <v>202</v>
      </c>
      <c r="AE92" s="826" t="s">
        <v>203</v>
      </c>
      <c r="AF92" s="827" t="str">
        <f t="shared" si="5"/>
        <v/>
      </c>
      <c r="AG92" s="832" t="s">
        <v>204</v>
      </c>
      <c r="AH92" s="829" t="str">
        <f t="shared" si="3"/>
        <v/>
      </c>
      <c r="AI92" s="830"/>
      <c r="AJ92" s="831"/>
      <c r="AK92" s="830"/>
      <c r="AL92" s="831"/>
    </row>
    <row r="93" spans="1:38" ht="36.75" customHeight="1">
      <c r="A93" s="809">
        <f t="shared" si="4"/>
        <v>82</v>
      </c>
      <c r="B93" s="814"/>
      <c r="C93" s="810" t="str">
        <f>IF(①基本情報入力シート!C109="","",①基本情報入力シート!C109)</f>
        <v/>
      </c>
      <c r="D93" s="811" t="str">
        <f>IF(①基本情報入力シート!D109="","",①基本情報入力シート!D109)</f>
        <v/>
      </c>
      <c r="E93" s="811" t="str">
        <f>IF(①基本情報入力シート!E109="","",①基本情報入力シート!E109)</f>
        <v/>
      </c>
      <c r="F93" s="811" t="str">
        <f>IF(①基本情報入力シート!F109="","",①基本情報入力シート!F109)</f>
        <v/>
      </c>
      <c r="G93" s="811" t="str">
        <f>IF(①基本情報入力シート!G109="","",①基本情報入力シート!G109)</f>
        <v/>
      </c>
      <c r="H93" s="811" t="str">
        <f>IF(①基本情報入力シート!H109="","",①基本情報入力シート!H109)</f>
        <v/>
      </c>
      <c r="I93" s="811" t="str">
        <f>IF(①基本情報入力シート!I109="","",①基本情報入力シート!I109)</f>
        <v/>
      </c>
      <c r="J93" s="811" t="str">
        <f>IF(①基本情報入力シート!J109="","",①基本情報入力シート!J109)</f>
        <v/>
      </c>
      <c r="K93" s="811" t="str">
        <f>IF(①基本情報入力シート!K109="","",①基本情報入力シート!K109)</f>
        <v/>
      </c>
      <c r="L93" s="846" t="str">
        <f>IF(①基本情報入力シート!L109="","",①基本情報入力シート!L109)</f>
        <v/>
      </c>
      <c r="M93" s="812" t="str">
        <f>IF(①基本情報入力シート!M109="","",①基本情報入力シート!M109)</f>
        <v/>
      </c>
      <c r="N93" s="812" t="str">
        <f>IF(①基本情報入力シート!R109="","",①基本情報入力シート!R109)</f>
        <v/>
      </c>
      <c r="O93" s="812" t="str">
        <f>IF(①基本情報入力シート!W109="","",①基本情報入力シート!W109)</f>
        <v/>
      </c>
      <c r="P93" s="809" t="str">
        <f>IF(①基本情報入力シート!X109="","",①基本情報入力シート!X109)</f>
        <v/>
      </c>
      <c r="Q93" s="813" t="str">
        <f>IF(①基本情報入力シート!Y109="","",①基本情報入力シート!Y109)</f>
        <v/>
      </c>
      <c r="R93" s="814"/>
      <c r="S93" s="815" t="str">
        <f>IF(B93="×","",IF(①基本情報入力シート!AB109="","",①基本情報入力シート!AB109))</f>
        <v/>
      </c>
      <c r="T93" s="816" t="str">
        <f>IF(B93="×","",IF(①基本情報入力シート!AA109="","",①基本情報入力シート!AA109))</f>
        <v/>
      </c>
      <c r="U93" s="817" t="str">
        <f>IF(B93="×","",IF(Q93="","",VLOOKUP(Q93,【参考】数式用2!$A$3:$C$36,3,FALSE)))</f>
        <v/>
      </c>
      <c r="V93" s="818" t="s">
        <v>199</v>
      </c>
      <c r="W93" s="819"/>
      <c r="X93" s="820" t="s">
        <v>200</v>
      </c>
      <c r="Y93" s="821"/>
      <c r="Z93" s="822" t="s">
        <v>201</v>
      </c>
      <c r="AA93" s="823"/>
      <c r="AB93" s="824" t="s">
        <v>200</v>
      </c>
      <c r="AC93" s="825"/>
      <c r="AD93" s="824" t="s">
        <v>202</v>
      </c>
      <c r="AE93" s="826" t="s">
        <v>203</v>
      </c>
      <c r="AF93" s="827" t="str">
        <f t="shared" si="5"/>
        <v/>
      </c>
      <c r="AG93" s="832" t="s">
        <v>204</v>
      </c>
      <c r="AH93" s="829" t="str">
        <f t="shared" si="3"/>
        <v/>
      </c>
      <c r="AI93" s="830"/>
      <c r="AJ93" s="831"/>
      <c r="AK93" s="830"/>
      <c r="AL93" s="831"/>
    </row>
    <row r="94" spans="1:38" ht="36.75" customHeight="1">
      <c r="A94" s="809">
        <f t="shared" si="4"/>
        <v>83</v>
      </c>
      <c r="B94" s="814"/>
      <c r="C94" s="810" t="str">
        <f>IF(①基本情報入力シート!C110="","",①基本情報入力シート!C110)</f>
        <v/>
      </c>
      <c r="D94" s="811" t="str">
        <f>IF(①基本情報入力シート!D110="","",①基本情報入力シート!D110)</f>
        <v/>
      </c>
      <c r="E94" s="811" t="str">
        <f>IF(①基本情報入力シート!E110="","",①基本情報入力シート!E110)</f>
        <v/>
      </c>
      <c r="F94" s="811" t="str">
        <f>IF(①基本情報入力シート!F110="","",①基本情報入力シート!F110)</f>
        <v/>
      </c>
      <c r="G94" s="811" t="str">
        <f>IF(①基本情報入力シート!G110="","",①基本情報入力シート!G110)</f>
        <v/>
      </c>
      <c r="H94" s="811" t="str">
        <f>IF(①基本情報入力シート!H110="","",①基本情報入力シート!H110)</f>
        <v/>
      </c>
      <c r="I94" s="811" t="str">
        <f>IF(①基本情報入力シート!I110="","",①基本情報入力シート!I110)</f>
        <v/>
      </c>
      <c r="J94" s="811" t="str">
        <f>IF(①基本情報入力シート!J110="","",①基本情報入力シート!J110)</f>
        <v/>
      </c>
      <c r="K94" s="811" t="str">
        <f>IF(①基本情報入力シート!K110="","",①基本情報入力シート!K110)</f>
        <v/>
      </c>
      <c r="L94" s="846" t="str">
        <f>IF(①基本情報入力シート!L110="","",①基本情報入力シート!L110)</f>
        <v/>
      </c>
      <c r="M94" s="812" t="str">
        <f>IF(①基本情報入力シート!M110="","",①基本情報入力シート!M110)</f>
        <v/>
      </c>
      <c r="N94" s="812" t="str">
        <f>IF(①基本情報入力シート!R110="","",①基本情報入力シート!R110)</f>
        <v/>
      </c>
      <c r="O94" s="812" t="str">
        <f>IF(①基本情報入力シート!W110="","",①基本情報入力シート!W110)</f>
        <v/>
      </c>
      <c r="P94" s="809" t="str">
        <f>IF(①基本情報入力シート!X110="","",①基本情報入力シート!X110)</f>
        <v/>
      </c>
      <c r="Q94" s="813" t="str">
        <f>IF(①基本情報入力シート!Y110="","",①基本情報入力シート!Y110)</f>
        <v/>
      </c>
      <c r="R94" s="814"/>
      <c r="S94" s="815" t="str">
        <f>IF(B94="×","",IF(①基本情報入力シート!AB110="","",①基本情報入力シート!AB110))</f>
        <v/>
      </c>
      <c r="T94" s="816" t="str">
        <f>IF(B94="×","",IF(①基本情報入力シート!AA110="","",①基本情報入力シート!AA110))</f>
        <v/>
      </c>
      <c r="U94" s="817" t="str">
        <f>IF(B94="×","",IF(Q94="","",VLOOKUP(Q94,【参考】数式用2!$A$3:$C$36,3,FALSE)))</f>
        <v/>
      </c>
      <c r="V94" s="818" t="s">
        <v>199</v>
      </c>
      <c r="W94" s="819"/>
      <c r="X94" s="820" t="s">
        <v>200</v>
      </c>
      <c r="Y94" s="821"/>
      <c r="Z94" s="822" t="s">
        <v>201</v>
      </c>
      <c r="AA94" s="823"/>
      <c r="AB94" s="824" t="s">
        <v>200</v>
      </c>
      <c r="AC94" s="825"/>
      <c r="AD94" s="824" t="s">
        <v>202</v>
      </c>
      <c r="AE94" s="826" t="s">
        <v>203</v>
      </c>
      <c r="AF94" s="827" t="str">
        <f t="shared" si="5"/>
        <v/>
      </c>
      <c r="AG94" s="832" t="s">
        <v>204</v>
      </c>
      <c r="AH94" s="829" t="str">
        <f t="shared" si="3"/>
        <v/>
      </c>
      <c r="AI94" s="830"/>
      <c r="AJ94" s="831"/>
      <c r="AK94" s="830"/>
      <c r="AL94" s="831"/>
    </row>
    <row r="95" spans="1:38" ht="36.75" customHeight="1">
      <c r="A95" s="809">
        <f t="shared" si="4"/>
        <v>84</v>
      </c>
      <c r="B95" s="814"/>
      <c r="C95" s="810" t="str">
        <f>IF(①基本情報入力シート!C111="","",①基本情報入力シート!C111)</f>
        <v/>
      </c>
      <c r="D95" s="811" t="str">
        <f>IF(①基本情報入力シート!D111="","",①基本情報入力シート!D111)</f>
        <v/>
      </c>
      <c r="E95" s="811" t="str">
        <f>IF(①基本情報入力シート!E111="","",①基本情報入力シート!E111)</f>
        <v/>
      </c>
      <c r="F95" s="811" t="str">
        <f>IF(①基本情報入力シート!F111="","",①基本情報入力シート!F111)</f>
        <v/>
      </c>
      <c r="G95" s="811" t="str">
        <f>IF(①基本情報入力シート!G111="","",①基本情報入力シート!G111)</f>
        <v/>
      </c>
      <c r="H95" s="811" t="str">
        <f>IF(①基本情報入力シート!H111="","",①基本情報入力シート!H111)</f>
        <v/>
      </c>
      <c r="I95" s="811" t="str">
        <f>IF(①基本情報入力シート!I111="","",①基本情報入力シート!I111)</f>
        <v/>
      </c>
      <c r="J95" s="811" t="str">
        <f>IF(①基本情報入力シート!J111="","",①基本情報入力シート!J111)</f>
        <v/>
      </c>
      <c r="K95" s="811" t="str">
        <f>IF(①基本情報入力シート!K111="","",①基本情報入力シート!K111)</f>
        <v/>
      </c>
      <c r="L95" s="846" t="str">
        <f>IF(①基本情報入力シート!L111="","",①基本情報入力シート!L111)</f>
        <v/>
      </c>
      <c r="M95" s="812" t="str">
        <f>IF(①基本情報入力シート!M111="","",①基本情報入力シート!M111)</f>
        <v/>
      </c>
      <c r="N95" s="812" t="str">
        <f>IF(①基本情報入力シート!R111="","",①基本情報入力シート!R111)</f>
        <v/>
      </c>
      <c r="O95" s="812" t="str">
        <f>IF(①基本情報入力シート!W111="","",①基本情報入力シート!W111)</f>
        <v/>
      </c>
      <c r="P95" s="809" t="str">
        <f>IF(①基本情報入力シート!X111="","",①基本情報入力シート!X111)</f>
        <v/>
      </c>
      <c r="Q95" s="813" t="str">
        <f>IF(①基本情報入力シート!Y111="","",①基本情報入力シート!Y111)</f>
        <v/>
      </c>
      <c r="R95" s="814"/>
      <c r="S95" s="815" t="str">
        <f>IF(B95="×","",IF(①基本情報入力シート!AB111="","",①基本情報入力シート!AB111))</f>
        <v/>
      </c>
      <c r="T95" s="816" t="str">
        <f>IF(B95="×","",IF(①基本情報入力シート!AA111="","",①基本情報入力シート!AA111))</f>
        <v/>
      </c>
      <c r="U95" s="817" t="str">
        <f>IF(B95="×","",IF(Q95="","",VLOOKUP(Q95,【参考】数式用2!$A$3:$C$36,3,FALSE)))</f>
        <v/>
      </c>
      <c r="V95" s="818" t="s">
        <v>199</v>
      </c>
      <c r="W95" s="819"/>
      <c r="X95" s="820" t="s">
        <v>200</v>
      </c>
      <c r="Y95" s="821"/>
      <c r="Z95" s="822" t="s">
        <v>201</v>
      </c>
      <c r="AA95" s="823"/>
      <c r="AB95" s="824" t="s">
        <v>200</v>
      </c>
      <c r="AC95" s="825"/>
      <c r="AD95" s="824" t="s">
        <v>202</v>
      </c>
      <c r="AE95" s="826" t="s">
        <v>203</v>
      </c>
      <c r="AF95" s="827" t="str">
        <f t="shared" si="5"/>
        <v/>
      </c>
      <c r="AG95" s="832" t="s">
        <v>204</v>
      </c>
      <c r="AH95" s="829" t="str">
        <f t="shared" si="3"/>
        <v/>
      </c>
      <c r="AI95" s="830"/>
      <c r="AJ95" s="831"/>
      <c r="AK95" s="830"/>
      <c r="AL95" s="831"/>
    </row>
    <row r="96" spans="1:38" ht="36.75" customHeight="1">
      <c r="A96" s="809">
        <f t="shared" si="4"/>
        <v>85</v>
      </c>
      <c r="B96" s="814"/>
      <c r="C96" s="810" t="str">
        <f>IF(①基本情報入力シート!C112="","",①基本情報入力シート!C112)</f>
        <v/>
      </c>
      <c r="D96" s="811" t="str">
        <f>IF(①基本情報入力シート!D112="","",①基本情報入力シート!D112)</f>
        <v/>
      </c>
      <c r="E96" s="811" t="str">
        <f>IF(①基本情報入力シート!E112="","",①基本情報入力シート!E112)</f>
        <v/>
      </c>
      <c r="F96" s="811" t="str">
        <f>IF(①基本情報入力シート!F112="","",①基本情報入力シート!F112)</f>
        <v/>
      </c>
      <c r="G96" s="811" t="str">
        <f>IF(①基本情報入力シート!G112="","",①基本情報入力シート!G112)</f>
        <v/>
      </c>
      <c r="H96" s="811" t="str">
        <f>IF(①基本情報入力シート!H112="","",①基本情報入力シート!H112)</f>
        <v/>
      </c>
      <c r="I96" s="811" t="str">
        <f>IF(①基本情報入力シート!I112="","",①基本情報入力シート!I112)</f>
        <v/>
      </c>
      <c r="J96" s="811" t="str">
        <f>IF(①基本情報入力シート!J112="","",①基本情報入力シート!J112)</f>
        <v/>
      </c>
      <c r="K96" s="811" t="str">
        <f>IF(①基本情報入力シート!K112="","",①基本情報入力シート!K112)</f>
        <v/>
      </c>
      <c r="L96" s="846" t="str">
        <f>IF(①基本情報入力シート!L112="","",①基本情報入力シート!L112)</f>
        <v/>
      </c>
      <c r="M96" s="812" t="str">
        <f>IF(①基本情報入力シート!M112="","",①基本情報入力シート!M112)</f>
        <v/>
      </c>
      <c r="N96" s="812" t="str">
        <f>IF(①基本情報入力シート!R112="","",①基本情報入力シート!R112)</f>
        <v/>
      </c>
      <c r="O96" s="812" t="str">
        <f>IF(①基本情報入力シート!W112="","",①基本情報入力シート!W112)</f>
        <v/>
      </c>
      <c r="P96" s="809" t="str">
        <f>IF(①基本情報入力シート!X112="","",①基本情報入力シート!X112)</f>
        <v/>
      </c>
      <c r="Q96" s="813" t="str">
        <f>IF(①基本情報入力シート!Y112="","",①基本情報入力シート!Y112)</f>
        <v/>
      </c>
      <c r="R96" s="814"/>
      <c r="S96" s="815" t="str">
        <f>IF(B96="×","",IF(①基本情報入力シート!AB112="","",①基本情報入力シート!AB112))</f>
        <v/>
      </c>
      <c r="T96" s="816" t="str">
        <f>IF(B96="×","",IF(①基本情報入力シート!AA112="","",①基本情報入力シート!AA112))</f>
        <v/>
      </c>
      <c r="U96" s="817" t="str">
        <f>IF(B96="×","",IF(Q96="","",VLOOKUP(Q96,【参考】数式用2!$A$3:$C$36,3,FALSE)))</f>
        <v/>
      </c>
      <c r="V96" s="818" t="s">
        <v>199</v>
      </c>
      <c r="W96" s="819"/>
      <c r="X96" s="820" t="s">
        <v>200</v>
      </c>
      <c r="Y96" s="821"/>
      <c r="Z96" s="822" t="s">
        <v>201</v>
      </c>
      <c r="AA96" s="823"/>
      <c r="AB96" s="824" t="s">
        <v>200</v>
      </c>
      <c r="AC96" s="825"/>
      <c r="AD96" s="824" t="s">
        <v>202</v>
      </c>
      <c r="AE96" s="826" t="s">
        <v>203</v>
      </c>
      <c r="AF96" s="827" t="str">
        <f t="shared" si="5"/>
        <v/>
      </c>
      <c r="AG96" s="832" t="s">
        <v>204</v>
      </c>
      <c r="AH96" s="829" t="str">
        <f t="shared" si="3"/>
        <v/>
      </c>
      <c r="AI96" s="830"/>
      <c r="AJ96" s="831"/>
      <c r="AK96" s="830"/>
      <c r="AL96" s="831"/>
    </row>
    <row r="97" spans="1:38" ht="36.75" customHeight="1">
      <c r="A97" s="809">
        <f t="shared" si="4"/>
        <v>86</v>
      </c>
      <c r="B97" s="814"/>
      <c r="C97" s="810" t="str">
        <f>IF(①基本情報入力シート!C113="","",①基本情報入力シート!C113)</f>
        <v/>
      </c>
      <c r="D97" s="811" t="str">
        <f>IF(①基本情報入力シート!D113="","",①基本情報入力シート!D113)</f>
        <v/>
      </c>
      <c r="E97" s="811" t="str">
        <f>IF(①基本情報入力シート!E113="","",①基本情報入力シート!E113)</f>
        <v/>
      </c>
      <c r="F97" s="811" t="str">
        <f>IF(①基本情報入力シート!F113="","",①基本情報入力シート!F113)</f>
        <v/>
      </c>
      <c r="G97" s="811" t="str">
        <f>IF(①基本情報入力シート!G113="","",①基本情報入力シート!G113)</f>
        <v/>
      </c>
      <c r="H97" s="811" t="str">
        <f>IF(①基本情報入力シート!H113="","",①基本情報入力シート!H113)</f>
        <v/>
      </c>
      <c r="I97" s="811" t="str">
        <f>IF(①基本情報入力シート!I113="","",①基本情報入力シート!I113)</f>
        <v/>
      </c>
      <c r="J97" s="811" t="str">
        <f>IF(①基本情報入力シート!J113="","",①基本情報入力シート!J113)</f>
        <v/>
      </c>
      <c r="K97" s="811" t="str">
        <f>IF(①基本情報入力シート!K113="","",①基本情報入力シート!K113)</f>
        <v/>
      </c>
      <c r="L97" s="846" t="str">
        <f>IF(①基本情報入力シート!L113="","",①基本情報入力シート!L113)</f>
        <v/>
      </c>
      <c r="M97" s="812" t="str">
        <f>IF(①基本情報入力シート!M113="","",①基本情報入力シート!M113)</f>
        <v/>
      </c>
      <c r="N97" s="812" t="str">
        <f>IF(①基本情報入力シート!R113="","",①基本情報入力シート!R113)</f>
        <v/>
      </c>
      <c r="O97" s="812" t="str">
        <f>IF(①基本情報入力シート!W113="","",①基本情報入力シート!W113)</f>
        <v/>
      </c>
      <c r="P97" s="809" t="str">
        <f>IF(①基本情報入力シート!X113="","",①基本情報入力シート!X113)</f>
        <v/>
      </c>
      <c r="Q97" s="813" t="str">
        <f>IF(①基本情報入力シート!Y113="","",①基本情報入力シート!Y113)</f>
        <v/>
      </c>
      <c r="R97" s="814"/>
      <c r="S97" s="815" t="str">
        <f>IF(B97="×","",IF(①基本情報入力シート!AB113="","",①基本情報入力シート!AB113))</f>
        <v/>
      </c>
      <c r="T97" s="816" t="str">
        <f>IF(B97="×","",IF(①基本情報入力シート!AA113="","",①基本情報入力シート!AA113))</f>
        <v/>
      </c>
      <c r="U97" s="817" t="str">
        <f>IF(B97="×","",IF(Q97="","",VLOOKUP(Q97,【参考】数式用2!$A$3:$C$36,3,FALSE)))</f>
        <v/>
      </c>
      <c r="V97" s="818" t="s">
        <v>199</v>
      </c>
      <c r="W97" s="819"/>
      <c r="X97" s="820" t="s">
        <v>200</v>
      </c>
      <c r="Y97" s="821"/>
      <c r="Z97" s="822" t="s">
        <v>201</v>
      </c>
      <c r="AA97" s="823"/>
      <c r="AB97" s="824" t="s">
        <v>200</v>
      </c>
      <c r="AC97" s="825"/>
      <c r="AD97" s="824" t="s">
        <v>202</v>
      </c>
      <c r="AE97" s="826" t="s">
        <v>203</v>
      </c>
      <c r="AF97" s="827" t="str">
        <f t="shared" si="5"/>
        <v/>
      </c>
      <c r="AG97" s="832" t="s">
        <v>204</v>
      </c>
      <c r="AH97" s="829" t="str">
        <f t="shared" si="3"/>
        <v/>
      </c>
      <c r="AI97" s="830"/>
      <c r="AJ97" s="831"/>
      <c r="AK97" s="830"/>
      <c r="AL97" s="831"/>
    </row>
    <row r="98" spans="1:38" ht="36.75" customHeight="1">
      <c r="A98" s="809">
        <f t="shared" si="4"/>
        <v>87</v>
      </c>
      <c r="B98" s="814"/>
      <c r="C98" s="810" t="str">
        <f>IF(①基本情報入力シート!C114="","",①基本情報入力シート!C114)</f>
        <v/>
      </c>
      <c r="D98" s="811" t="str">
        <f>IF(①基本情報入力シート!D114="","",①基本情報入力シート!D114)</f>
        <v/>
      </c>
      <c r="E98" s="811" t="str">
        <f>IF(①基本情報入力シート!E114="","",①基本情報入力シート!E114)</f>
        <v/>
      </c>
      <c r="F98" s="811" t="str">
        <f>IF(①基本情報入力シート!F114="","",①基本情報入力シート!F114)</f>
        <v/>
      </c>
      <c r="G98" s="811" t="str">
        <f>IF(①基本情報入力シート!G114="","",①基本情報入力シート!G114)</f>
        <v/>
      </c>
      <c r="H98" s="811" t="str">
        <f>IF(①基本情報入力シート!H114="","",①基本情報入力シート!H114)</f>
        <v/>
      </c>
      <c r="I98" s="811" t="str">
        <f>IF(①基本情報入力シート!I114="","",①基本情報入力シート!I114)</f>
        <v/>
      </c>
      <c r="J98" s="811" t="str">
        <f>IF(①基本情報入力シート!J114="","",①基本情報入力シート!J114)</f>
        <v/>
      </c>
      <c r="K98" s="811" t="str">
        <f>IF(①基本情報入力シート!K114="","",①基本情報入力シート!K114)</f>
        <v/>
      </c>
      <c r="L98" s="846" t="str">
        <f>IF(①基本情報入力シート!L114="","",①基本情報入力シート!L114)</f>
        <v/>
      </c>
      <c r="M98" s="812" t="str">
        <f>IF(①基本情報入力シート!M114="","",①基本情報入力シート!M114)</f>
        <v/>
      </c>
      <c r="N98" s="812" t="str">
        <f>IF(①基本情報入力シート!R114="","",①基本情報入力シート!R114)</f>
        <v/>
      </c>
      <c r="O98" s="812" t="str">
        <f>IF(①基本情報入力シート!W114="","",①基本情報入力シート!W114)</f>
        <v/>
      </c>
      <c r="P98" s="809" t="str">
        <f>IF(①基本情報入力シート!X114="","",①基本情報入力シート!X114)</f>
        <v/>
      </c>
      <c r="Q98" s="813" t="str">
        <f>IF(①基本情報入力シート!Y114="","",①基本情報入力シート!Y114)</f>
        <v/>
      </c>
      <c r="R98" s="814"/>
      <c r="S98" s="815" t="str">
        <f>IF(B98="×","",IF(①基本情報入力シート!AB114="","",①基本情報入力シート!AB114))</f>
        <v/>
      </c>
      <c r="T98" s="816" t="str">
        <f>IF(B98="×","",IF(①基本情報入力シート!AA114="","",①基本情報入力シート!AA114))</f>
        <v/>
      </c>
      <c r="U98" s="817" t="str">
        <f>IF(B98="×","",IF(Q98="","",VLOOKUP(Q98,【参考】数式用2!$A$3:$C$36,3,FALSE)))</f>
        <v/>
      </c>
      <c r="V98" s="818" t="s">
        <v>199</v>
      </c>
      <c r="W98" s="819"/>
      <c r="X98" s="820" t="s">
        <v>200</v>
      </c>
      <c r="Y98" s="821"/>
      <c r="Z98" s="822" t="s">
        <v>201</v>
      </c>
      <c r="AA98" s="823"/>
      <c r="AB98" s="824" t="s">
        <v>200</v>
      </c>
      <c r="AC98" s="825"/>
      <c r="AD98" s="824" t="s">
        <v>202</v>
      </c>
      <c r="AE98" s="826" t="s">
        <v>203</v>
      </c>
      <c r="AF98" s="827" t="str">
        <f t="shared" si="5"/>
        <v/>
      </c>
      <c r="AG98" s="832" t="s">
        <v>204</v>
      </c>
      <c r="AH98" s="829" t="str">
        <f t="shared" si="3"/>
        <v/>
      </c>
      <c r="AI98" s="830"/>
      <c r="AJ98" s="831"/>
      <c r="AK98" s="830"/>
      <c r="AL98" s="831"/>
    </row>
    <row r="99" spans="1:38" ht="36.75" customHeight="1">
      <c r="A99" s="809">
        <f t="shared" si="4"/>
        <v>88</v>
      </c>
      <c r="B99" s="814"/>
      <c r="C99" s="810" t="str">
        <f>IF(①基本情報入力シート!C115="","",①基本情報入力シート!C115)</f>
        <v/>
      </c>
      <c r="D99" s="811" t="str">
        <f>IF(①基本情報入力シート!D115="","",①基本情報入力シート!D115)</f>
        <v/>
      </c>
      <c r="E99" s="811" t="str">
        <f>IF(①基本情報入力シート!E115="","",①基本情報入力シート!E115)</f>
        <v/>
      </c>
      <c r="F99" s="811" t="str">
        <f>IF(①基本情報入力シート!F115="","",①基本情報入力シート!F115)</f>
        <v/>
      </c>
      <c r="G99" s="811" t="str">
        <f>IF(①基本情報入力シート!G115="","",①基本情報入力シート!G115)</f>
        <v/>
      </c>
      <c r="H99" s="811" t="str">
        <f>IF(①基本情報入力シート!H115="","",①基本情報入力シート!H115)</f>
        <v/>
      </c>
      <c r="I99" s="811" t="str">
        <f>IF(①基本情報入力シート!I115="","",①基本情報入力シート!I115)</f>
        <v/>
      </c>
      <c r="J99" s="811" t="str">
        <f>IF(①基本情報入力シート!J115="","",①基本情報入力シート!J115)</f>
        <v/>
      </c>
      <c r="K99" s="811" t="str">
        <f>IF(①基本情報入力シート!K115="","",①基本情報入力シート!K115)</f>
        <v/>
      </c>
      <c r="L99" s="846" t="str">
        <f>IF(①基本情報入力シート!L115="","",①基本情報入力シート!L115)</f>
        <v/>
      </c>
      <c r="M99" s="812" t="str">
        <f>IF(①基本情報入力シート!M115="","",①基本情報入力シート!M115)</f>
        <v/>
      </c>
      <c r="N99" s="812" t="str">
        <f>IF(①基本情報入力シート!R115="","",①基本情報入力シート!R115)</f>
        <v/>
      </c>
      <c r="O99" s="812" t="str">
        <f>IF(①基本情報入力シート!W115="","",①基本情報入力シート!W115)</f>
        <v/>
      </c>
      <c r="P99" s="809" t="str">
        <f>IF(①基本情報入力シート!X115="","",①基本情報入力シート!X115)</f>
        <v/>
      </c>
      <c r="Q99" s="813" t="str">
        <f>IF(①基本情報入力シート!Y115="","",①基本情報入力シート!Y115)</f>
        <v/>
      </c>
      <c r="R99" s="814"/>
      <c r="S99" s="815" t="str">
        <f>IF(B99="×","",IF(①基本情報入力シート!AB115="","",①基本情報入力シート!AB115))</f>
        <v/>
      </c>
      <c r="T99" s="816" t="str">
        <f>IF(B99="×","",IF(①基本情報入力シート!AA115="","",①基本情報入力シート!AA115))</f>
        <v/>
      </c>
      <c r="U99" s="817" t="str">
        <f>IF(B99="×","",IF(Q99="","",VLOOKUP(Q99,【参考】数式用2!$A$3:$C$36,3,FALSE)))</f>
        <v/>
      </c>
      <c r="V99" s="818" t="s">
        <v>199</v>
      </c>
      <c r="W99" s="819"/>
      <c r="X99" s="820" t="s">
        <v>200</v>
      </c>
      <c r="Y99" s="821"/>
      <c r="Z99" s="822" t="s">
        <v>201</v>
      </c>
      <c r="AA99" s="823"/>
      <c r="AB99" s="824" t="s">
        <v>200</v>
      </c>
      <c r="AC99" s="825"/>
      <c r="AD99" s="824" t="s">
        <v>202</v>
      </c>
      <c r="AE99" s="826" t="s">
        <v>203</v>
      </c>
      <c r="AF99" s="827" t="str">
        <f t="shared" si="5"/>
        <v/>
      </c>
      <c r="AG99" s="832" t="s">
        <v>204</v>
      </c>
      <c r="AH99" s="829" t="str">
        <f t="shared" si="3"/>
        <v/>
      </c>
      <c r="AI99" s="830"/>
      <c r="AJ99" s="831"/>
      <c r="AK99" s="830"/>
      <c r="AL99" s="831"/>
    </row>
    <row r="100" spans="1:38" ht="36.75" customHeight="1">
      <c r="A100" s="809">
        <f t="shared" si="4"/>
        <v>89</v>
      </c>
      <c r="B100" s="814"/>
      <c r="C100" s="810" t="str">
        <f>IF(①基本情報入力シート!C116="","",①基本情報入力シート!C116)</f>
        <v/>
      </c>
      <c r="D100" s="811" t="str">
        <f>IF(①基本情報入力シート!D116="","",①基本情報入力シート!D116)</f>
        <v/>
      </c>
      <c r="E100" s="811" t="str">
        <f>IF(①基本情報入力シート!E116="","",①基本情報入力シート!E116)</f>
        <v/>
      </c>
      <c r="F100" s="811" t="str">
        <f>IF(①基本情報入力シート!F116="","",①基本情報入力シート!F116)</f>
        <v/>
      </c>
      <c r="G100" s="811" t="str">
        <f>IF(①基本情報入力シート!G116="","",①基本情報入力シート!G116)</f>
        <v/>
      </c>
      <c r="H100" s="811" t="str">
        <f>IF(①基本情報入力シート!H116="","",①基本情報入力シート!H116)</f>
        <v/>
      </c>
      <c r="I100" s="811" t="str">
        <f>IF(①基本情報入力シート!I116="","",①基本情報入力シート!I116)</f>
        <v/>
      </c>
      <c r="J100" s="811" t="str">
        <f>IF(①基本情報入力シート!J116="","",①基本情報入力シート!J116)</f>
        <v/>
      </c>
      <c r="K100" s="811" t="str">
        <f>IF(①基本情報入力シート!K116="","",①基本情報入力シート!K116)</f>
        <v/>
      </c>
      <c r="L100" s="846" t="str">
        <f>IF(①基本情報入力シート!L116="","",①基本情報入力シート!L116)</f>
        <v/>
      </c>
      <c r="M100" s="812" t="str">
        <f>IF(①基本情報入力シート!M116="","",①基本情報入力シート!M116)</f>
        <v/>
      </c>
      <c r="N100" s="812" t="str">
        <f>IF(①基本情報入力シート!R116="","",①基本情報入力シート!R116)</f>
        <v/>
      </c>
      <c r="O100" s="812" t="str">
        <f>IF(①基本情報入力シート!W116="","",①基本情報入力シート!W116)</f>
        <v/>
      </c>
      <c r="P100" s="809" t="str">
        <f>IF(①基本情報入力シート!X116="","",①基本情報入力シート!X116)</f>
        <v/>
      </c>
      <c r="Q100" s="813" t="str">
        <f>IF(①基本情報入力シート!Y116="","",①基本情報入力シート!Y116)</f>
        <v/>
      </c>
      <c r="R100" s="814"/>
      <c r="S100" s="815" t="str">
        <f>IF(B100="×","",IF(①基本情報入力シート!AB116="","",①基本情報入力シート!AB116))</f>
        <v/>
      </c>
      <c r="T100" s="816" t="str">
        <f>IF(B100="×","",IF(①基本情報入力シート!AA116="","",①基本情報入力シート!AA116))</f>
        <v/>
      </c>
      <c r="U100" s="817" t="str">
        <f>IF(B100="×","",IF(Q100="","",VLOOKUP(Q100,【参考】数式用2!$A$3:$C$36,3,FALSE)))</f>
        <v/>
      </c>
      <c r="V100" s="818" t="s">
        <v>199</v>
      </c>
      <c r="W100" s="819"/>
      <c r="X100" s="820" t="s">
        <v>200</v>
      </c>
      <c r="Y100" s="821"/>
      <c r="Z100" s="822" t="s">
        <v>201</v>
      </c>
      <c r="AA100" s="823"/>
      <c r="AB100" s="824" t="s">
        <v>200</v>
      </c>
      <c r="AC100" s="825"/>
      <c r="AD100" s="824" t="s">
        <v>202</v>
      </c>
      <c r="AE100" s="826" t="s">
        <v>203</v>
      </c>
      <c r="AF100" s="827" t="str">
        <f t="shared" si="5"/>
        <v/>
      </c>
      <c r="AG100" s="832" t="s">
        <v>204</v>
      </c>
      <c r="AH100" s="829" t="str">
        <f t="shared" si="3"/>
        <v/>
      </c>
      <c r="AI100" s="830"/>
      <c r="AJ100" s="831"/>
      <c r="AK100" s="830"/>
      <c r="AL100" s="831"/>
    </row>
    <row r="101" spans="1:38" ht="36.75" customHeight="1">
      <c r="A101" s="809">
        <f t="shared" si="4"/>
        <v>90</v>
      </c>
      <c r="B101" s="814"/>
      <c r="C101" s="810" t="str">
        <f>IF(①基本情報入力シート!C117="","",①基本情報入力シート!C117)</f>
        <v/>
      </c>
      <c r="D101" s="811" t="str">
        <f>IF(①基本情報入力シート!D117="","",①基本情報入力シート!D117)</f>
        <v/>
      </c>
      <c r="E101" s="811" t="str">
        <f>IF(①基本情報入力シート!E117="","",①基本情報入力シート!E117)</f>
        <v/>
      </c>
      <c r="F101" s="811" t="str">
        <f>IF(①基本情報入力シート!F117="","",①基本情報入力シート!F117)</f>
        <v/>
      </c>
      <c r="G101" s="811" t="str">
        <f>IF(①基本情報入力シート!G117="","",①基本情報入力シート!G117)</f>
        <v/>
      </c>
      <c r="H101" s="811" t="str">
        <f>IF(①基本情報入力シート!H117="","",①基本情報入力シート!H117)</f>
        <v/>
      </c>
      <c r="I101" s="811" t="str">
        <f>IF(①基本情報入力シート!I117="","",①基本情報入力シート!I117)</f>
        <v/>
      </c>
      <c r="J101" s="811" t="str">
        <f>IF(①基本情報入力シート!J117="","",①基本情報入力シート!J117)</f>
        <v/>
      </c>
      <c r="K101" s="811" t="str">
        <f>IF(①基本情報入力シート!K117="","",①基本情報入力シート!K117)</f>
        <v/>
      </c>
      <c r="L101" s="846" t="str">
        <f>IF(①基本情報入力シート!L117="","",①基本情報入力シート!L117)</f>
        <v/>
      </c>
      <c r="M101" s="812" t="str">
        <f>IF(①基本情報入力シート!M117="","",①基本情報入力シート!M117)</f>
        <v/>
      </c>
      <c r="N101" s="812" t="str">
        <f>IF(①基本情報入力シート!R117="","",①基本情報入力シート!R117)</f>
        <v/>
      </c>
      <c r="O101" s="812" t="str">
        <f>IF(①基本情報入力シート!W117="","",①基本情報入力シート!W117)</f>
        <v/>
      </c>
      <c r="P101" s="809" t="str">
        <f>IF(①基本情報入力シート!X117="","",①基本情報入力シート!X117)</f>
        <v/>
      </c>
      <c r="Q101" s="813" t="str">
        <f>IF(①基本情報入力シート!Y117="","",①基本情報入力シート!Y117)</f>
        <v/>
      </c>
      <c r="R101" s="814"/>
      <c r="S101" s="815" t="str">
        <f>IF(B101="×","",IF(①基本情報入力シート!AB117="","",①基本情報入力シート!AB117))</f>
        <v/>
      </c>
      <c r="T101" s="816" t="str">
        <f>IF(B101="×","",IF(①基本情報入力シート!AA117="","",①基本情報入力シート!AA117))</f>
        <v/>
      </c>
      <c r="U101" s="817" t="str">
        <f>IF(B101="×","",IF(Q101="","",VLOOKUP(Q101,【参考】数式用2!$A$3:$C$36,3,FALSE)))</f>
        <v/>
      </c>
      <c r="V101" s="818" t="s">
        <v>199</v>
      </c>
      <c r="W101" s="819"/>
      <c r="X101" s="820" t="s">
        <v>200</v>
      </c>
      <c r="Y101" s="821"/>
      <c r="Z101" s="822" t="s">
        <v>201</v>
      </c>
      <c r="AA101" s="823"/>
      <c r="AB101" s="824" t="s">
        <v>200</v>
      </c>
      <c r="AC101" s="825"/>
      <c r="AD101" s="824" t="s">
        <v>202</v>
      </c>
      <c r="AE101" s="826" t="s">
        <v>203</v>
      </c>
      <c r="AF101" s="827" t="str">
        <f t="shared" si="5"/>
        <v/>
      </c>
      <c r="AG101" s="832" t="s">
        <v>204</v>
      </c>
      <c r="AH101" s="829" t="str">
        <f t="shared" si="3"/>
        <v/>
      </c>
      <c r="AI101" s="830"/>
      <c r="AJ101" s="831"/>
      <c r="AK101" s="830"/>
      <c r="AL101" s="831"/>
    </row>
    <row r="102" spans="1:38" ht="36.75" customHeight="1">
      <c r="A102" s="809">
        <f t="shared" si="4"/>
        <v>91</v>
      </c>
      <c r="B102" s="814"/>
      <c r="C102" s="810" t="str">
        <f>IF(①基本情報入力シート!C118="","",①基本情報入力シート!C118)</f>
        <v/>
      </c>
      <c r="D102" s="811" t="str">
        <f>IF(①基本情報入力シート!D118="","",①基本情報入力シート!D118)</f>
        <v/>
      </c>
      <c r="E102" s="811" t="str">
        <f>IF(①基本情報入力シート!E118="","",①基本情報入力シート!E118)</f>
        <v/>
      </c>
      <c r="F102" s="811" t="str">
        <f>IF(①基本情報入力シート!F118="","",①基本情報入力シート!F118)</f>
        <v/>
      </c>
      <c r="G102" s="811" t="str">
        <f>IF(①基本情報入力シート!G118="","",①基本情報入力シート!G118)</f>
        <v/>
      </c>
      <c r="H102" s="811" t="str">
        <f>IF(①基本情報入力シート!H118="","",①基本情報入力シート!H118)</f>
        <v/>
      </c>
      <c r="I102" s="811" t="str">
        <f>IF(①基本情報入力シート!I118="","",①基本情報入力シート!I118)</f>
        <v/>
      </c>
      <c r="J102" s="811" t="str">
        <f>IF(①基本情報入力シート!J118="","",①基本情報入力シート!J118)</f>
        <v/>
      </c>
      <c r="K102" s="811" t="str">
        <f>IF(①基本情報入力シート!K118="","",①基本情報入力シート!K118)</f>
        <v/>
      </c>
      <c r="L102" s="846" t="str">
        <f>IF(①基本情報入力シート!L118="","",①基本情報入力シート!L118)</f>
        <v/>
      </c>
      <c r="M102" s="812" t="str">
        <f>IF(①基本情報入力シート!M118="","",①基本情報入力シート!M118)</f>
        <v/>
      </c>
      <c r="N102" s="812" t="str">
        <f>IF(①基本情報入力シート!R118="","",①基本情報入力シート!R118)</f>
        <v/>
      </c>
      <c r="O102" s="812" t="str">
        <f>IF(①基本情報入力シート!W118="","",①基本情報入力シート!W118)</f>
        <v/>
      </c>
      <c r="P102" s="809" t="str">
        <f>IF(①基本情報入力シート!X118="","",①基本情報入力シート!X118)</f>
        <v/>
      </c>
      <c r="Q102" s="813" t="str">
        <f>IF(①基本情報入力シート!Y118="","",①基本情報入力シート!Y118)</f>
        <v/>
      </c>
      <c r="R102" s="814"/>
      <c r="S102" s="815" t="str">
        <f>IF(B102="×","",IF(①基本情報入力シート!AB118="","",①基本情報入力シート!AB118))</f>
        <v/>
      </c>
      <c r="T102" s="816" t="str">
        <f>IF(B102="×","",IF(①基本情報入力シート!AA118="","",①基本情報入力シート!AA118))</f>
        <v/>
      </c>
      <c r="U102" s="817" t="str">
        <f>IF(B102="×","",IF(Q102="","",VLOOKUP(Q102,【参考】数式用2!$A$3:$C$36,3,FALSE)))</f>
        <v/>
      </c>
      <c r="V102" s="818" t="s">
        <v>199</v>
      </c>
      <c r="W102" s="819"/>
      <c r="X102" s="820" t="s">
        <v>200</v>
      </c>
      <c r="Y102" s="821"/>
      <c r="Z102" s="822" t="s">
        <v>201</v>
      </c>
      <c r="AA102" s="823"/>
      <c r="AB102" s="824" t="s">
        <v>200</v>
      </c>
      <c r="AC102" s="825"/>
      <c r="AD102" s="824" t="s">
        <v>202</v>
      </c>
      <c r="AE102" s="826" t="s">
        <v>203</v>
      </c>
      <c r="AF102" s="827" t="str">
        <f t="shared" si="5"/>
        <v/>
      </c>
      <c r="AG102" s="832" t="s">
        <v>204</v>
      </c>
      <c r="AH102" s="829" t="str">
        <f t="shared" si="3"/>
        <v/>
      </c>
      <c r="AI102" s="830"/>
      <c r="AJ102" s="831"/>
      <c r="AK102" s="830"/>
      <c r="AL102" s="831"/>
    </row>
    <row r="103" spans="1:38" ht="36.75" customHeight="1">
      <c r="A103" s="809">
        <f t="shared" si="4"/>
        <v>92</v>
      </c>
      <c r="B103" s="814"/>
      <c r="C103" s="810" t="str">
        <f>IF(①基本情報入力シート!C119="","",①基本情報入力シート!C119)</f>
        <v/>
      </c>
      <c r="D103" s="811" t="str">
        <f>IF(①基本情報入力シート!D119="","",①基本情報入力シート!D119)</f>
        <v/>
      </c>
      <c r="E103" s="811" t="str">
        <f>IF(①基本情報入力シート!E119="","",①基本情報入力シート!E119)</f>
        <v/>
      </c>
      <c r="F103" s="811" t="str">
        <f>IF(①基本情報入力シート!F119="","",①基本情報入力シート!F119)</f>
        <v/>
      </c>
      <c r="G103" s="811" t="str">
        <f>IF(①基本情報入力シート!G119="","",①基本情報入力シート!G119)</f>
        <v/>
      </c>
      <c r="H103" s="811" t="str">
        <f>IF(①基本情報入力シート!H119="","",①基本情報入力シート!H119)</f>
        <v/>
      </c>
      <c r="I103" s="811" t="str">
        <f>IF(①基本情報入力シート!I119="","",①基本情報入力シート!I119)</f>
        <v/>
      </c>
      <c r="J103" s="811" t="str">
        <f>IF(①基本情報入力シート!J119="","",①基本情報入力シート!J119)</f>
        <v/>
      </c>
      <c r="K103" s="811" t="str">
        <f>IF(①基本情報入力シート!K119="","",①基本情報入力シート!K119)</f>
        <v/>
      </c>
      <c r="L103" s="846" t="str">
        <f>IF(①基本情報入力シート!L119="","",①基本情報入力シート!L119)</f>
        <v/>
      </c>
      <c r="M103" s="812" t="str">
        <f>IF(①基本情報入力シート!M119="","",①基本情報入力シート!M119)</f>
        <v/>
      </c>
      <c r="N103" s="812" t="str">
        <f>IF(①基本情報入力シート!R119="","",①基本情報入力シート!R119)</f>
        <v/>
      </c>
      <c r="O103" s="812" t="str">
        <f>IF(①基本情報入力シート!W119="","",①基本情報入力シート!W119)</f>
        <v/>
      </c>
      <c r="P103" s="809" t="str">
        <f>IF(①基本情報入力シート!X119="","",①基本情報入力シート!X119)</f>
        <v/>
      </c>
      <c r="Q103" s="813" t="str">
        <f>IF(①基本情報入力シート!Y119="","",①基本情報入力シート!Y119)</f>
        <v/>
      </c>
      <c r="R103" s="814"/>
      <c r="S103" s="815" t="str">
        <f>IF(B103="×","",IF(①基本情報入力シート!AB119="","",①基本情報入力シート!AB119))</f>
        <v/>
      </c>
      <c r="T103" s="816" t="str">
        <f>IF(B103="×","",IF(①基本情報入力シート!AA119="","",①基本情報入力シート!AA119))</f>
        <v/>
      </c>
      <c r="U103" s="817" t="str">
        <f>IF(B103="×","",IF(Q103="","",VLOOKUP(Q103,【参考】数式用2!$A$3:$C$36,3,FALSE)))</f>
        <v/>
      </c>
      <c r="V103" s="818" t="s">
        <v>199</v>
      </c>
      <c r="W103" s="819"/>
      <c r="X103" s="820" t="s">
        <v>200</v>
      </c>
      <c r="Y103" s="821"/>
      <c r="Z103" s="822" t="s">
        <v>201</v>
      </c>
      <c r="AA103" s="823"/>
      <c r="AB103" s="824" t="s">
        <v>200</v>
      </c>
      <c r="AC103" s="825"/>
      <c r="AD103" s="824" t="s">
        <v>202</v>
      </c>
      <c r="AE103" s="826" t="s">
        <v>203</v>
      </c>
      <c r="AF103" s="827" t="str">
        <f t="shared" si="5"/>
        <v/>
      </c>
      <c r="AG103" s="832" t="s">
        <v>204</v>
      </c>
      <c r="AH103" s="829" t="str">
        <f t="shared" si="3"/>
        <v/>
      </c>
      <c r="AI103" s="830"/>
      <c r="AJ103" s="831"/>
      <c r="AK103" s="830"/>
      <c r="AL103" s="831"/>
    </row>
    <row r="104" spans="1:38" ht="36.75" customHeight="1">
      <c r="A104" s="809">
        <f t="shared" si="4"/>
        <v>93</v>
      </c>
      <c r="B104" s="814"/>
      <c r="C104" s="810" t="str">
        <f>IF(①基本情報入力シート!C120="","",①基本情報入力シート!C120)</f>
        <v/>
      </c>
      <c r="D104" s="811" t="str">
        <f>IF(①基本情報入力シート!D120="","",①基本情報入力シート!D120)</f>
        <v/>
      </c>
      <c r="E104" s="811" t="str">
        <f>IF(①基本情報入力シート!E120="","",①基本情報入力シート!E120)</f>
        <v/>
      </c>
      <c r="F104" s="811" t="str">
        <f>IF(①基本情報入力シート!F120="","",①基本情報入力シート!F120)</f>
        <v/>
      </c>
      <c r="G104" s="811" t="str">
        <f>IF(①基本情報入力シート!G120="","",①基本情報入力シート!G120)</f>
        <v/>
      </c>
      <c r="H104" s="811" t="str">
        <f>IF(①基本情報入力シート!H120="","",①基本情報入力シート!H120)</f>
        <v/>
      </c>
      <c r="I104" s="811" t="str">
        <f>IF(①基本情報入力シート!I120="","",①基本情報入力シート!I120)</f>
        <v/>
      </c>
      <c r="J104" s="811" t="str">
        <f>IF(①基本情報入力シート!J120="","",①基本情報入力シート!J120)</f>
        <v/>
      </c>
      <c r="K104" s="811" t="str">
        <f>IF(①基本情報入力シート!K120="","",①基本情報入力シート!K120)</f>
        <v/>
      </c>
      <c r="L104" s="846" t="str">
        <f>IF(①基本情報入力シート!L120="","",①基本情報入力シート!L120)</f>
        <v/>
      </c>
      <c r="M104" s="812" t="str">
        <f>IF(①基本情報入力シート!M120="","",①基本情報入力シート!M120)</f>
        <v/>
      </c>
      <c r="N104" s="812" t="str">
        <f>IF(①基本情報入力シート!R120="","",①基本情報入力シート!R120)</f>
        <v/>
      </c>
      <c r="O104" s="812" t="str">
        <f>IF(①基本情報入力シート!W120="","",①基本情報入力シート!W120)</f>
        <v/>
      </c>
      <c r="P104" s="809" t="str">
        <f>IF(①基本情報入力シート!X120="","",①基本情報入力シート!X120)</f>
        <v/>
      </c>
      <c r="Q104" s="813" t="str">
        <f>IF(①基本情報入力シート!Y120="","",①基本情報入力シート!Y120)</f>
        <v/>
      </c>
      <c r="R104" s="814"/>
      <c r="S104" s="815" t="str">
        <f>IF(B104="×","",IF(①基本情報入力シート!AB120="","",①基本情報入力シート!AB120))</f>
        <v/>
      </c>
      <c r="T104" s="816" t="str">
        <f>IF(B104="×","",IF(①基本情報入力シート!AA120="","",①基本情報入力シート!AA120))</f>
        <v/>
      </c>
      <c r="U104" s="817" t="str">
        <f>IF(B104="×","",IF(Q104="","",VLOOKUP(Q104,【参考】数式用2!$A$3:$C$36,3,FALSE)))</f>
        <v/>
      </c>
      <c r="V104" s="818" t="s">
        <v>199</v>
      </c>
      <c r="W104" s="819"/>
      <c r="X104" s="820" t="s">
        <v>200</v>
      </c>
      <c r="Y104" s="821"/>
      <c r="Z104" s="822" t="s">
        <v>201</v>
      </c>
      <c r="AA104" s="823"/>
      <c r="AB104" s="824" t="s">
        <v>200</v>
      </c>
      <c r="AC104" s="825"/>
      <c r="AD104" s="824" t="s">
        <v>202</v>
      </c>
      <c r="AE104" s="826" t="s">
        <v>203</v>
      </c>
      <c r="AF104" s="827" t="str">
        <f t="shared" si="5"/>
        <v/>
      </c>
      <c r="AG104" s="832" t="s">
        <v>204</v>
      </c>
      <c r="AH104" s="829" t="str">
        <f t="shared" si="3"/>
        <v/>
      </c>
      <c r="AI104" s="830"/>
      <c r="AJ104" s="831"/>
      <c r="AK104" s="830"/>
      <c r="AL104" s="831"/>
    </row>
    <row r="105" spans="1:38" ht="36.75" customHeight="1">
      <c r="A105" s="809">
        <f t="shared" si="4"/>
        <v>94</v>
      </c>
      <c r="B105" s="814"/>
      <c r="C105" s="810" t="str">
        <f>IF(①基本情報入力シート!C121="","",①基本情報入力シート!C121)</f>
        <v/>
      </c>
      <c r="D105" s="811" t="str">
        <f>IF(①基本情報入力シート!D121="","",①基本情報入力シート!D121)</f>
        <v/>
      </c>
      <c r="E105" s="811" t="str">
        <f>IF(①基本情報入力シート!E121="","",①基本情報入力シート!E121)</f>
        <v/>
      </c>
      <c r="F105" s="811" t="str">
        <f>IF(①基本情報入力シート!F121="","",①基本情報入力シート!F121)</f>
        <v/>
      </c>
      <c r="G105" s="811" t="str">
        <f>IF(①基本情報入力シート!G121="","",①基本情報入力シート!G121)</f>
        <v/>
      </c>
      <c r="H105" s="811" t="str">
        <f>IF(①基本情報入力シート!H121="","",①基本情報入力シート!H121)</f>
        <v/>
      </c>
      <c r="I105" s="811" t="str">
        <f>IF(①基本情報入力シート!I121="","",①基本情報入力シート!I121)</f>
        <v/>
      </c>
      <c r="J105" s="811" t="str">
        <f>IF(①基本情報入力シート!J121="","",①基本情報入力シート!J121)</f>
        <v/>
      </c>
      <c r="K105" s="811" t="str">
        <f>IF(①基本情報入力シート!K121="","",①基本情報入力シート!K121)</f>
        <v/>
      </c>
      <c r="L105" s="846" t="str">
        <f>IF(①基本情報入力シート!L121="","",①基本情報入力シート!L121)</f>
        <v/>
      </c>
      <c r="M105" s="812" t="str">
        <f>IF(①基本情報入力シート!M121="","",①基本情報入力シート!M121)</f>
        <v/>
      </c>
      <c r="N105" s="812" t="str">
        <f>IF(①基本情報入力シート!R121="","",①基本情報入力シート!R121)</f>
        <v/>
      </c>
      <c r="O105" s="812" t="str">
        <f>IF(①基本情報入力シート!W121="","",①基本情報入力シート!W121)</f>
        <v/>
      </c>
      <c r="P105" s="809" t="str">
        <f>IF(①基本情報入力シート!X121="","",①基本情報入力シート!X121)</f>
        <v/>
      </c>
      <c r="Q105" s="813" t="str">
        <f>IF(①基本情報入力シート!Y121="","",①基本情報入力シート!Y121)</f>
        <v/>
      </c>
      <c r="R105" s="814"/>
      <c r="S105" s="815" t="str">
        <f>IF(B105="×","",IF(①基本情報入力シート!AB121="","",①基本情報入力シート!AB121))</f>
        <v/>
      </c>
      <c r="T105" s="816" t="str">
        <f>IF(B105="×","",IF(①基本情報入力シート!AA121="","",①基本情報入力シート!AA121))</f>
        <v/>
      </c>
      <c r="U105" s="817" t="str">
        <f>IF(B105="×","",IF(Q105="","",VLOOKUP(Q105,【参考】数式用2!$A$3:$C$36,3,FALSE)))</f>
        <v/>
      </c>
      <c r="V105" s="818" t="s">
        <v>199</v>
      </c>
      <c r="W105" s="819"/>
      <c r="X105" s="820" t="s">
        <v>200</v>
      </c>
      <c r="Y105" s="821"/>
      <c r="Z105" s="822" t="s">
        <v>201</v>
      </c>
      <c r="AA105" s="823"/>
      <c r="AB105" s="824" t="s">
        <v>200</v>
      </c>
      <c r="AC105" s="825"/>
      <c r="AD105" s="824" t="s">
        <v>202</v>
      </c>
      <c r="AE105" s="826" t="s">
        <v>203</v>
      </c>
      <c r="AF105" s="827" t="str">
        <f t="shared" si="5"/>
        <v/>
      </c>
      <c r="AG105" s="832" t="s">
        <v>204</v>
      </c>
      <c r="AH105" s="829" t="str">
        <f t="shared" si="3"/>
        <v/>
      </c>
      <c r="AI105" s="830"/>
      <c r="AJ105" s="831"/>
      <c r="AK105" s="830"/>
      <c r="AL105" s="831"/>
    </row>
    <row r="106" spans="1:38" ht="36.75" customHeight="1">
      <c r="A106" s="809">
        <f t="shared" si="4"/>
        <v>95</v>
      </c>
      <c r="B106" s="814"/>
      <c r="C106" s="810" t="str">
        <f>IF(①基本情報入力シート!C122="","",①基本情報入力シート!C122)</f>
        <v/>
      </c>
      <c r="D106" s="811" t="str">
        <f>IF(①基本情報入力シート!D122="","",①基本情報入力シート!D122)</f>
        <v/>
      </c>
      <c r="E106" s="811" t="str">
        <f>IF(①基本情報入力シート!E122="","",①基本情報入力シート!E122)</f>
        <v/>
      </c>
      <c r="F106" s="811" t="str">
        <f>IF(①基本情報入力シート!F122="","",①基本情報入力シート!F122)</f>
        <v/>
      </c>
      <c r="G106" s="811" t="str">
        <f>IF(①基本情報入力シート!G122="","",①基本情報入力シート!G122)</f>
        <v/>
      </c>
      <c r="H106" s="811" t="str">
        <f>IF(①基本情報入力シート!H122="","",①基本情報入力シート!H122)</f>
        <v/>
      </c>
      <c r="I106" s="811" t="str">
        <f>IF(①基本情報入力シート!I122="","",①基本情報入力シート!I122)</f>
        <v/>
      </c>
      <c r="J106" s="811" t="str">
        <f>IF(①基本情報入力シート!J122="","",①基本情報入力シート!J122)</f>
        <v/>
      </c>
      <c r="K106" s="811" t="str">
        <f>IF(①基本情報入力シート!K122="","",①基本情報入力シート!K122)</f>
        <v/>
      </c>
      <c r="L106" s="846" t="str">
        <f>IF(①基本情報入力シート!L122="","",①基本情報入力シート!L122)</f>
        <v/>
      </c>
      <c r="M106" s="812" t="str">
        <f>IF(①基本情報入力シート!M122="","",①基本情報入力シート!M122)</f>
        <v/>
      </c>
      <c r="N106" s="812" t="str">
        <f>IF(①基本情報入力シート!R122="","",①基本情報入力シート!R122)</f>
        <v/>
      </c>
      <c r="O106" s="812" t="str">
        <f>IF(①基本情報入力シート!W122="","",①基本情報入力シート!W122)</f>
        <v/>
      </c>
      <c r="P106" s="809" t="str">
        <f>IF(①基本情報入力シート!X122="","",①基本情報入力シート!X122)</f>
        <v/>
      </c>
      <c r="Q106" s="813" t="str">
        <f>IF(①基本情報入力シート!Y122="","",①基本情報入力シート!Y122)</f>
        <v/>
      </c>
      <c r="R106" s="814"/>
      <c r="S106" s="815" t="str">
        <f>IF(B106="×","",IF(①基本情報入力シート!AB122="","",①基本情報入力シート!AB122))</f>
        <v/>
      </c>
      <c r="T106" s="816" t="str">
        <f>IF(B106="×","",IF(①基本情報入力シート!AA122="","",①基本情報入力シート!AA122))</f>
        <v/>
      </c>
      <c r="U106" s="817" t="str">
        <f>IF(B106="×","",IF(Q106="","",VLOOKUP(Q106,【参考】数式用2!$A$3:$C$36,3,FALSE)))</f>
        <v/>
      </c>
      <c r="V106" s="818" t="s">
        <v>199</v>
      </c>
      <c r="W106" s="819"/>
      <c r="X106" s="820" t="s">
        <v>200</v>
      </c>
      <c r="Y106" s="821"/>
      <c r="Z106" s="822" t="s">
        <v>201</v>
      </c>
      <c r="AA106" s="823"/>
      <c r="AB106" s="824" t="s">
        <v>200</v>
      </c>
      <c r="AC106" s="825"/>
      <c r="AD106" s="824" t="s">
        <v>202</v>
      </c>
      <c r="AE106" s="826" t="s">
        <v>203</v>
      </c>
      <c r="AF106" s="827" t="str">
        <f t="shared" si="5"/>
        <v/>
      </c>
      <c r="AG106" s="832" t="s">
        <v>204</v>
      </c>
      <c r="AH106" s="829" t="str">
        <f t="shared" si="3"/>
        <v/>
      </c>
      <c r="AI106" s="830"/>
      <c r="AJ106" s="831"/>
      <c r="AK106" s="830"/>
      <c r="AL106" s="831"/>
    </row>
    <row r="107" spans="1:38" ht="36.75" customHeight="1">
      <c r="A107" s="809">
        <f t="shared" si="4"/>
        <v>96</v>
      </c>
      <c r="B107" s="814"/>
      <c r="C107" s="810" t="str">
        <f>IF(①基本情報入力シート!C123="","",①基本情報入力シート!C123)</f>
        <v/>
      </c>
      <c r="D107" s="811" t="str">
        <f>IF(①基本情報入力シート!D123="","",①基本情報入力シート!D123)</f>
        <v/>
      </c>
      <c r="E107" s="811" t="str">
        <f>IF(①基本情報入力シート!E123="","",①基本情報入力シート!E123)</f>
        <v/>
      </c>
      <c r="F107" s="811" t="str">
        <f>IF(①基本情報入力シート!F123="","",①基本情報入力シート!F123)</f>
        <v/>
      </c>
      <c r="G107" s="811" t="str">
        <f>IF(①基本情報入力シート!G123="","",①基本情報入力シート!G123)</f>
        <v/>
      </c>
      <c r="H107" s="811" t="str">
        <f>IF(①基本情報入力シート!H123="","",①基本情報入力シート!H123)</f>
        <v/>
      </c>
      <c r="I107" s="811" t="str">
        <f>IF(①基本情報入力シート!I123="","",①基本情報入力シート!I123)</f>
        <v/>
      </c>
      <c r="J107" s="811" t="str">
        <f>IF(①基本情報入力シート!J123="","",①基本情報入力シート!J123)</f>
        <v/>
      </c>
      <c r="K107" s="811" t="str">
        <f>IF(①基本情報入力シート!K123="","",①基本情報入力シート!K123)</f>
        <v/>
      </c>
      <c r="L107" s="846" t="str">
        <f>IF(①基本情報入力シート!L123="","",①基本情報入力シート!L123)</f>
        <v/>
      </c>
      <c r="M107" s="812" t="str">
        <f>IF(①基本情報入力シート!M123="","",①基本情報入力シート!M123)</f>
        <v/>
      </c>
      <c r="N107" s="812" t="str">
        <f>IF(①基本情報入力シート!R123="","",①基本情報入力シート!R123)</f>
        <v/>
      </c>
      <c r="O107" s="812" t="str">
        <f>IF(①基本情報入力シート!W123="","",①基本情報入力シート!W123)</f>
        <v/>
      </c>
      <c r="P107" s="809" t="str">
        <f>IF(①基本情報入力シート!X123="","",①基本情報入力シート!X123)</f>
        <v/>
      </c>
      <c r="Q107" s="813" t="str">
        <f>IF(①基本情報入力シート!Y123="","",①基本情報入力シート!Y123)</f>
        <v/>
      </c>
      <c r="R107" s="814"/>
      <c r="S107" s="815" t="str">
        <f>IF(B107="×","",IF(①基本情報入力シート!AB123="","",①基本情報入力シート!AB123))</f>
        <v/>
      </c>
      <c r="T107" s="816" t="str">
        <f>IF(B107="×","",IF(①基本情報入力シート!AA123="","",①基本情報入力シート!AA123))</f>
        <v/>
      </c>
      <c r="U107" s="817" t="str">
        <f>IF(B107="×","",IF(Q107="","",VLOOKUP(Q107,【参考】数式用2!$A$3:$C$36,3,FALSE)))</f>
        <v/>
      </c>
      <c r="V107" s="818" t="s">
        <v>199</v>
      </c>
      <c r="W107" s="819"/>
      <c r="X107" s="820" t="s">
        <v>200</v>
      </c>
      <c r="Y107" s="821"/>
      <c r="Z107" s="822" t="s">
        <v>201</v>
      </c>
      <c r="AA107" s="823"/>
      <c r="AB107" s="824" t="s">
        <v>200</v>
      </c>
      <c r="AC107" s="825"/>
      <c r="AD107" s="824" t="s">
        <v>202</v>
      </c>
      <c r="AE107" s="826" t="s">
        <v>203</v>
      </c>
      <c r="AF107" s="827" t="str">
        <f t="shared" si="5"/>
        <v/>
      </c>
      <c r="AG107" s="832" t="s">
        <v>204</v>
      </c>
      <c r="AH107" s="829" t="str">
        <f t="shared" si="3"/>
        <v/>
      </c>
      <c r="AI107" s="830"/>
      <c r="AJ107" s="831"/>
      <c r="AK107" s="830"/>
      <c r="AL107" s="831"/>
    </row>
    <row r="108" spans="1:38" ht="36.75" customHeight="1">
      <c r="A108" s="809">
        <f t="shared" si="4"/>
        <v>97</v>
      </c>
      <c r="B108" s="814"/>
      <c r="C108" s="810" t="str">
        <f>IF(①基本情報入力シート!C124="","",①基本情報入力シート!C124)</f>
        <v/>
      </c>
      <c r="D108" s="811" t="str">
        <f>IF(①基本情報入力シート!D124="","",①基本情報入力シート!D124)</f>
        <v/>
      </c>
      <c r="E108" s="811" t="str">
        <f>IF(①基本情報入力シート!E124="","",①基本情報入力シート!E124)</f>
        <v/>
      </c>
      <c r="F108" s="811" t="str">
        <f>IF(①基本情報入力シート!F124="","",①基本情報入力シート!F124)</f>
        <v/>
      </c>
      <c r="G108" s="811" t="str">
        <f>IF(①基本情報入力シート!G124="","",①基本情報入力シート!G124)</f>
        <v/>
      </c>
      <c r="H108" s="811" t="str">
        <f>IF(①基本情報入力シート!H124="","",①基本情報入力シート!H124)</f>
        <v/>
      </c>
      <c r="I108" s="811" t="str">
        <f>IF(①基本情報入力シート!I124="","",①基本情報入力シート!I124)</f>
        <v/>
      </c>
      <c r="J108" s="811" t="str">
        <f>IF(①基本情報入力シート!J124="","",①基本情報入力シート!J124)</f>
        <v/>
      </c>
      <c r="K108" s="811" t="str">
        <f>IF(①基本情報入力シート!K124="","",①基本情報入力シート!K124)</f>
        <v/>
      </c>
      <c r="L108" s="846" t="str">
        <f>IF(①基本情報入力シート!L124="","",①基本情報入力シート!L124)</f>
        <v/>
      </c>
      <c r="M108" s="812" t="str">
        <f>IF(①基本情報入力シート!M124="","",①基本情報入力シート!M124)</f>
        <v/>
      </c>
      <c r="N108" s="812" t="str">
        <f>IF(①基本情報入力シート!R124="","",①基本情報入力シート!R124)</f>
        <v/>
      </c>
      <c r="O108" s="812" t="str">
        <f>IF(①基本情報入力シート!W124="","",①基本情報入力シート!W124)</f>
        <v/>
      </c>
      <c r="P108" s="809" t="str">
        <f>IF(①基本情報入力シート!X124="","",①基本情報入力シート!X124)</f>
        <v/>
      </c>
      <c r="Q108" s="813" t="str">
        <f>IF(①基本情報入力シート!Y124="","",①基本情報入力シート!Y124)</f>
        <v/>
      </c>
      <c r="R108" s="814"/>
      <c r="S108" s="815" t="str">
        <f>IF(B108="×","",IF(①基本情報入力シート!AB124="","",①基本情報入力シート!AB124))</f>
        <v/>
      </c>
      <c r="T108" s="816" t="str">
        <f>IF(B108="×","",IF(①基本情報入力シート!AA124="","",①基本情報入力シート!AA124))</f>
        <v/>
      </c>
      <c r="U108" s="817" t="str">
        <f>IF(B108="×","",IF(Q108="","",VLOOKUP(Q108,【参考】数式用2!$A$3:$C$36,3,FALSE)))</f>
        <v/>
      </c>
      <c r="V108" s="818" t="s">
        <v>199</v>
      </c>
      <c r="W108" s="819"/>
      <c r="X108" s="820" t="s">
        <v>200</v>
      </c>
      <c r="Y108" s="821"/>
      <c r="Z108" s="822" t="s">
        <v>201</v>
      </c>
      <c r="AA108" s="823"/>
      <c r="AB108" s="824" t="s">
        <v>200</v>
      </c>
      <c r="AC108" s="825"/>
      <c r="AD108" s="824" t="s">
        <v>202</v>
      </c>
      <c r="AE108" s="826" t="s">
        <v>203</v>
      </c>
      <c r="AF108" s="827" t="str">
        <f t="shared" si="5"/>
        <v/>
      </c>
      <c r="AG108" s="832" t="s">
        <v>204</v>
      </c>
      <c r="AH108" s="829" t="str">
        <f t="shared" si="3"/>
        <v/>
      </c>
      <c r="AI108" s="830"/>
      <c r="AJ108" s="831"/>
      <c r="AK108" s="830"/>
      <c r="AL108" s="831"/>
    </row>
    <row r="109" spans="1:38" ht="36.75" customHeight="1">
      <c r="A109" s="809">
        <f t="shared" si="4"/>
        <v>98</v>
      </c>
      <c r="B109" s="814"/>
      <c r="C109" s="810" t="str">
        <f>IF(①基本情報入力シート!C125="","",①基本情報入力シート!C125)</f>
        <v/>
      </c>
      <c r="D109" s="811" t="str">
        <f>IF(①基本情報入力シート!D125="","",①基本情報入力シート!D125)</f>
        <v/>
      </c>
      <c r="E109" s="811" t="str">
        <f>IF(①基本情報入力シート!E125="","",①基本情報入力シート!E125)</f>
        <v/>
      </c>
      <c r="F109" s="811" t="str">
        <f>IF(①基本情報入力シート!F125="","",①基本情報入力シート!F125)</f>
        <v/>
      </c>
      <c r="G109" s="811" t="str">
        <f>IF(①基本情報入力シート!G125="","",①基本情報入力シート!G125)</f>
        <v/>
      </c>
      <c r="H109" s="811" t="str">
        <f>IF(①基本情報入力シート!H125="","",①基本情報入力シート!H125)</f>
        <v/>
      </c>
      <c r="I109" s="811" t="str">
        <f>IF(①基本情報入力シート!I125="","",①基本情報入力シート!I125)</f>
        <v/>
      </c>
      <c r="J109" s="811" t="str">
        <f>IF(①基本情報入力シート!J125="","",①基本情報入力シート!J125)</f>
        <v/>
      </c>
      <c r="K109" s="811" t="str">
        <f>IF(①基本情報入力シート!K125="","",①基本情報入力シート!K125)</f>
        <v/>
      </c>
      <c r="L109" s="846" t="str">
        <f>IF(①基本情報入力シート!L125="","",①基本情報入力シート!L125)</f>
        <v/>
      </c>
      <c r="M109" s="812" t="str">
        <f>IF(①基本情報入力シート!M125="","",①基本情報入力シート!M125)</f>
        <v/>
      </c>
      <c r="N109" s="812" t="str">
        <f>IF(①基本情報入力シート!R125="","",①基本情報入力シート!R125)</f>
        <v/>
      </c>
      <c r="O109" s="812" t="str">
        <f>IF(①基本情報入力シート!W125="","",①基本情報入力シート!W125)</f>
        <v/>
      </c>
      <c r="P109" s="809" t="str">
        <f>IF(①基本情報入力シート!X125="","",①基本情報入力シート!X125)</f>
        <v/>
      </c>
      <c r="Q109" s="813" t="str">
        <f>IF(①基本情報入力シート!Y125="","",①基本情報入力シート!Y125)</f>
        <v/>
      </c>
      <c r="R109" s="814"/>
      <c r="S109" s="815" t="str">
        <f>IF(B109="×","",IF(①基本情報入力シート!AB125="","",①基本情報入力シート!AB125))</f>
        <v/>
      </c>
      <c r="T109" s="816" t="str">
        <f>IF(B109="×","",IF(①基本情報入力シート!AA125="","",①基本情報入力シート!AA125))</f>
        <v/>
      </c>
      <c r="U109" s="817" t="str">
        <f>IF(B109="×","",IF(Q109="","",VLOOKUP(Q109,【参考】数式用2!$A$3:$C$36,3,FALSE)))</f>
        <v/>
      </c>
      <c r="V109" s="818" t="s">
        <v>199</v>
      </c>
      <c r="W109" s="819"/>
      <c r="X109" s="820" t="s">
        <v>200</v>
      </c>
      <c r="Y109" s="821"/>
      <c r="Z109" s="822" t="s">
        <v>201</v>
      </c>
      <c r="AA109" s="823"/>
      <c r="AB109" s="824" t="s">
        <v>200</v>
      </c>
      <c r="AC109" s="825"/>
      <c r="AD109" s="824" t="s">
        <v>202</v>
      </c>
      <c r="AE109" s="826" t="s">
        <v>203</v>
      </c>
      <c r="AF109" s="827" t="str">
        <f t="shared" si="5"/>
        <v/>
      </c>
      <c r="AG109" s="832" t="s">
        <v>204</v>
      </c>
      <c r="AH109" s="829" t="str">
        <f t="shared" si="3"/>
        <v/>
      </c>
      <c r="AI109" s="830"/>
      <c r="AJ109" s="831"/>
      <c r="AK109" s="830"/>
      <c r="AL109" s="831"/>
    </row>
    <row r="110" spans="1:38" ht="36.75" customHeight="1">
      <c r="A110" s="809">
        <f t="shared" si="4"/>
        <v>99</v>
      </c>
      <c r="B110" s="814"/>
      <c r="C110" s="810" t="str">
        <f>IF(①基本情報入力シート!C126="","",①基本情報入力シート!C126)</f>
        <v/>
      </c>
      <c r="D110" s="811" t="str">
        <f>IF(①基本情報入力シート!D126="","",①基本情報入力シート!D126)</f>
        <v/>
      </c>
      <c r="E110" s="811" t="str">
        <f>IF(①基本情報入力シート!E126="","",①基本情報入力シート!E126)</f>
        <v/>
      </c>
      <c r="F110" s="811" t="str">
        <f>IF(①基本情報入力シート!F126="","",①基本情報入力シート!F126)</f>
        <v/>
      </c>
      <c r="G110" s="811" t="str">
        <f>IF(①基本情報入力シート!G126="","",①基本情報入力シート!G126)</f>
        <v/>
      </c>
      <c r="H110" s="811" t="str">
        <f>IF(①基本情報入力シート!H126="","",①基本情報入力シート!H126)</f>
        <v/>
      </c>
      <c r="I110" s="811" t="str">
        <f>IF(①基本情報入力シート!I126="","",①基本情報入力シート!I126)</f>
        <v/>
      </c>
      <c r="J110" s="811" t="str">
        <f>IF(①基本情報入力シート!J126="","",①基本情報入力シート!J126)</f>
        <v/>
      </c>
      <c r="K110" s="811" t="str">
        <f>IF(①基本情報入力シート!K126="","",①基本情報入力シート!K126)</f>
        <v/>
      </c>
      <c r="L110" s="846" t="str">
        <f>IF(①基本情報入力シート!L126="","",①基本情報入力シート!L126)</f>
        <v/>
      </c>
      <c r="M110" s="812" t="str">
        <f>IF(①基本情報入力シート!M126="","",①基本情報入力シート!M126)</f>
        <v/>
      </c>
      <c r="N110" s="812" t="str">
        <f>IF(①基本情報入力シート!R126="","",①基本情報入力シート!R126)</f>
        <v/>
      </c>
      <c r="O110" s="812" t="str">
        <f>IF(①基本情報入力シート!W126="","",①基本情報入力シート!W126)</f>
        <v/>
      </c>
      <c r="P110" s="809" t="str">
        <f>IF(①基本情報入力シート!X126="","",①基本情報入力シート!X126)</f>
        <v/>
      </c>
      <c r="Q110" s="813" t="str">
        <f>IF(①基本情報入力シート!Y126="","",①基本情報入力シート!Y126)</f>
        <v/>
      </c>
      <c r="R110" s="814"/>
      <c r="S110" s="815" t="str">
        <f>IF(B110="×","",IF(①基本情報入力シート!AB126="","",①基本情報入力シート!AB126))</f>
        <v/>
      </c>
      <c r="T110" s="816" t="str">
        <f>IF(B110="×","",IF(①基本情報入力シート!AA126="","",①基本情報入力シート!AA126))</f>
        <v/>
      </c>
      <c r="U110" s="817" t="str">
        <f>IF(B110="×","",IF(Q110="","",VLOOKUP(Q110,【参考】数式用2!$A$3:$C$36,3,FALSE)))</f>
        <v/>
      </c>
      <c r="V110" s="818" t="s">
        <v>199</v>
      </c>
      <c r="W110" s="819"/>
      <c r="X110" s="820" t="s">
        <v>200</v>
      </c>
      <c r="Y110" s="821"/>
      <c r="Z110" s="822" t="s">
        <v>201</v>
      </c>
      <c r="AA110" s="823"/>
      <c r="AB110" s="824" t="s">
        <v>200</v>
      </c>
      <c r="AC110" s="825"/>
      <c r="AD110" s="824" t="s">
        <v>202</v>
      </c>
      <c r="AE110" s="826" t="s">
        <v>203</v>
      </c>
      <c r="AF110" s="827" t="str">
        <f t="shared" si="5"/>
        <v/>
      </c>
      <c r="AG110" s="832" t="s">
        <v>204</v>
      </c>
      <c r="AH110" s="829" t="str">
        <f t="shared" si="3"/>
        <v/>
      </c>
      <c r="AI110" s="830"/>
      <c r="AJ110" s="831"/>
      <c r="AK110" s="830"/>
      <c r="AL110" s="831"/>
    </row>
    <row r="111" spans="1:38" ht="36.75" customHeight="1">
      <c r="A111" s="809">
        <f t="shared" si="4"/>
        <v>100</v>
      </c>
      <c r="B111" s="814"/>
      <c r="C111" s="810" t="str">
        <f>IF(①基本情報入力シート!C127="","",①基本情報入力シート!C127)</f>
        <v/>
      </c>
      <c r="D111" s="811" t="str">
        <f>IF(①基本情報入力シート!D127="","",①基本情報入力シート!D127)</f>
        <v/>
      </c>
      <c r="E111" s="811" t="str">
        <f>IF(①基本情報入力シート!E127="","",①基本情報入力シート!E127)</f>
        <v/>
      </c>
      <c r="F111" s="811" t="str">
        <f>IF(①基本情報入力シート!F127="","",①基本情報入力シート!F127)</f>
        <v/>
      </c>
      <c r="G111" s="811" t="str">
        <f>IF(①基本情報入力シート!G127="","",①基本情報入力シート!G127)</f>
        <v/>
      </c>
      <c r="H111" s="811" t="str">
        <f>IF(①基本情報入力シート!H127="","",①基本情報入力シート!H127)</f>
        <v/>
      </c>
      <c r="I111" s="811" t="str">
        <f>IF(①基本情報入力シート!I127="","",①基本情報入力シート!I127)</f>
        <v/>
      </c>
      <c r="J111" s="811" t="str">
        <f>IF(①基本情報入力シート!J127="","",①基本情報入力シート!J127)</f>
        <v/>
      </c>
      <c r="K111" s="811" t="str">
        <f>IF(①基本情報入力シート!K127="","",①基本情報入力シート!K127)</f>
        <v/>
      </c>
      <c r="L111" s="846" t="str">
        <f>IF(①基本情報入力シート!L127="","",①基本情報入力シート!L127)</f>
        <v/>
      </c>
      <c r="M111" s="812" t="str">
        <f>IF(①基本情報入力シート!M127="","",①基本情報入力シート!M127)</f>
        <v/>
      </c>
      <c r="N111" s="812" t="str">
        <f>IF(①基本情報入力シート!R127="","",①基本情報入力シート!R127)</f>
        <v/>
      </c>
      <c r="O111" s="812" t="str">
        <f>IF(①基本情報入力シート!W127="","",①基本情報入力シート!W127)</f>
        <v/>
      </c>
      <c r="P111" s="809" t="str">
        <f>IF(①基本情報入力シート!X127="","",①基本情報入力シート!X127)</f>
        <v/>
      </c>
      <c r="Q111" s="813" t="str">
        <f>IF(①基本情報入力シート!Y127="","",①基本情報入力シート!Y127)</f>
        <v/>
      </c>
      <c r="R111" s="814"/>
      <c r="S111" s="815" t="str">
        <f>IF(B111="×","",IF(①基本情報入力シート!AB127="","",①基本情報入力シート!AB127))</f>
        <v/>
      </c>
      <c r="T111" s="816" t="str">
        <f>IF(B111="×","",IF(①基本情報入力シート!AA127="","",①基本情報入力シート!AA127))</f>
        <v/>
      </c>
      <c r="U111" s="817" t="str">
        <f>IF(B111="×","",IF(Q111="","",VLOOKUP(Q111,【参考】数式用2!$A$3:$C$36,3,FALSE)))</f>
        <v/>
      </c>
      <c r="V111" s="818" t="s">
        <v>199</v>
      </c>
      <c r="W111" s="819"/>
      <c r="X111" s="820" t="s">
        <v>200</v>
      </c>
      <c r="Y111" s="821"/>
      <c r="Z111" s="822" t="s">
        <v>201</v>
      </c>
      <c r="AA111" s="823"/>
      <c r="AB111" s="824" t="s">
        <v>200</v>
      </c>
      <c r="AC111" s="825"/>
      <c r="AD111" s="824" t="s">
        <v>202</v>
      </c>
      <c r="AE111" s="826" t="s">
        <v>203</v>
      </c>
      <c r="AF111" s="827" t="str">
        <f t="shared" si="5"/>
        <v/>
      </c>
      <c r="AG111" s="832" t="s">
        <v>204</v>
      </c>
      <c r="AH111" s="829" t="str">
        <f t="shared" si="3"/>
        <v/>
      </c>
      <c r="AI111" s="830"/>
      <c r="AJ111" s="831"/>
      <c r="AK111" s="830"/>
      <c r="AL111" s="831"/>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8"/>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696" t="s">
        <v>30</v>
      </c>
      <c r="B2" s="1686"/>
      <c r="C2" s="1693" t="s">
        <v>95</v>
      </c>
      <c r="D2" s="1694"/>
      <c r="E2" s="1694"/>
      <c r="F2" s="1694"/>
      <c r="G2" s="1695"/>
      <c r="H2" s="1682" t="s">
        <v>333</v>
      </c>
      <c r="I2" s="1683"/>
      <c r="J2" s="1683"/>
      <c r="K2" s="1683"/>
      <c r="L2" s="1684"/>
    </row>
    <row r="3" spans="1:13" ht="39" customHeight="1">
      <c r="A3" s="1697"/>
      <c r="B3" s="1698"/>
      <c r="C3" s="1700" t="s">
        <v>97</v>
      </c>
      <c r="D3" s="1702"/>
      <c r="E3" s="1702"/>
      <c r="F3" s="1702"/>
      <c r="G3" s="1701"/>
      <c r="H3" s="1700" t="s">
        <v>91</v>
      </c>
      <c r="I3" s="1701"/>
      <c r="J3" s="1685" t="s">
        <v>253</v>
      </c>
      <c r="K3" s="1686"/>
      <c r="L3" s="1687"/>
    </row>
    <row r="4" spans="1:13" ht="18" customHeight="1">
      <c r="A4" s="1699"/>
      <c r="B4" s="1689"/>
      <c r="C4" s="15" t="s">
        <v>88</v>
      </c>
      <c r="D4" s="16" t="s">
        <v>89</v>
      </c>
      <c r="E4" s="16" t="s">
        <v>90</v>
      </c>
      <c r="F4" s="16"/>
      <c r="G4" s="17"/>
      <c r="H4" s="25" t="s">
        <v>36</v>
      </c>
      <c r="I4" s="24" t="s">
        <v>37</v>
      </c>
      <c r="J4" s="1688"/>
      <c r="K4" s="1689"/>
      <c r="L4" s="1690"/>
    </row>
    <row r="5" spans="1:13" ht="18" customHeight="1">
      <c r="A5" s="1691" t="s">
        <v>31</v>
      </c>
      <c r="B5" s="1692"/>
      <c r="C5" s="13">
        <v>0.13700000000000001</v>
      </c>
      <c r="D5" s="7">
        <v>0.1</v>
      </c>
      <c r="E5" s="11">
        <v>5.5E-2</v>
      </c>
      <c r="F5" s="4">
        <v>0</v>
      </c>
      <c r="G5" s="4">
        <v>0</v>
      </c>
      <c r="H5" s="13">
        <v>6.3E-2</v>
      </c>
      <c r="I5" s="8">
        <v>4.2000000000000003E-2</v>
      </c>
      <c r="J5" s="11" t="s">
        <v>361</v>
      </c>
      <c r="K5" s="44" t="s">
        <v>362</v>
      </c>
      <c r="L5" s="8" t="s">
        <v>239</v>
      </c>
      <c r="M5" s="1" t="s">
        <v>257</v>
      </c>
    </row>
    <row r="6" spans="1:13" ht="18" customHeight="1">
      <c r="A6" s="1691" t="s">
        <v>21</v>
      </c>
      <c r="B6" s="1692"/>
      <c r="C6" s="13">
        <v>0.13700000000000001</v>
      </c>
      <c r="D6" s="7">
        <v>0.1</v>
      </c>
      <c r="E6" s="11">
        <v>5.5E-2</v>
      </c>
      <c r="F6" s="4">
        <v>0</v>
      </c>
      <c r="G6" s="4">
        <v>0</v>
      </c>
      <c r="H6" s="13">
        <v>6.3E-2</v>
      </c>
      <c r="I6" s="8">
        <v>4.2000000000000003E-2</v>
      </c>
      <c r="J6" s="11" t="s">
        <v>360</v>
      </c>
      <c r="K6" s="44" t="s">
        <v>359</v>
      </c>
      <c r="L6" s="8" t="s">
        <v>254</v>
      </c>
      <c r="M6" s="3" t="s">
        <v>257</v>
      </c>
    </row>
    <row r="7" spans="1:13" ht="18" customHeight="1">
      <c r="A7" s="1691" t="s">
        <v>334</v>
      </c>
      <c r="B7" s="1692"/>
      <c r="C7" s="13">
        <v>0.13700000000000001</v>
      </c>
      <c r="D7" s="7">
        <v>0.1</v>
      </c>
      <c r="E7" s="11">
        <v>5.5E-2</v>
      </c>
      <c r="F7" s="4">
        <v>0</v>
      </c>
      <c r="G7" s="4">
        <v>0</v>
      </c>
      <c r="H7" s="13">
        <v>6.3E-2</v>
      </c>
      <c r="I7" s="8">
        <v>4.2000000000000003E-2</v>
      </c>
      <c r="J7" s="11" t="s">
        <v>360</v>
      </c>
      <c r="K7" s="44" t="s">
        <v>359</v>
      </c>
      <c r="L7" s="8" t="s">
        <v>254</v>
      </c>
      <c r="M7" s="3" t="s">
        <v>257</v>
      </c>
    </row>
    <row r="8" spans="1:13" ht="18" customHeight="1">
      <c r="A8" s="1691" t="s">
        <v>501</v>
      </c>
      <c r="B8" s="1692"/>
      <c r="C8" s="13">
        <v>5.8000000000000003E-2</v>
      </c>
      <c r="D8" s="7">
        <v>4.2000000000000003E-2</v>
      </c>
      <c r="E8" s="11">
        <v>2.3E-2</v>
      </c>
      <c r="F8" s="4">
        <v>0</v>
      </c>
      <c r="G8" s="4">
        <v>0</v>
      </c>
      <c r="H8" s="13">
        <v>2.1000000000000001E-2</v>
      </c>
      <c r="I8" s="8">
        <v>1.4999999999999999E-2</v>
      </c>
      <c r="J8" s="11" t="s">
        <v>360</v>
      </c>
      <c r="K8" s="44" t="s">
        <v>359</v>
      </c>
      <c r="L8" s="8" t="s">
        <v>254</v>
      </c>
      <c r="M8" s="3" t="s">
        <v>257</v>
      </c>
    </row>
    <row r="9" spans="1:13" ht="18" customHeight="1">
      <c r="A9" s="1691" t="s">
        <v>32</v>
      </c>
      <c r="B9" s="1692"/>
      <c r="C9" s="13">
        <v>5.8999999999999997E-2</v>
      </c>
      <c r="D9" s="7">
        <v>4.2999999999999997E-2</v>
      </c>
      <c r="E9" s="11">
        <v>2.3E-2</v>
      </c>
      <c r="F9" s="4">
        <v>0</v>
      </c>
      <c r="G9" s="4">
        <v>0</v>
      </c>
      <c r="H9" s="13">
        <v>1.2E-2</v>
      </c>
      <c r="I9" s="8">
        <v>0.01</v>
      </c>
      <c r="J9" s="11" t="s">
        <v>360</v>
      </c>
      <c r="K9" s="44" t="s">
        <v>359</v>
      </c>
      <c r="L9" s="8" t="s">
        <v>254</v>
      </c>
      <c r="M9" s="3" t="s">
        <v>257</v>
      </c>
    </row>
    <row r="10" spans="1:13" ht="18" customHeight="1">
      <c r="A10" s="1691" t="s">
        <v>22</v>
      </c>
      <c r="B10" s="1692"/>
      <c r="C10" s="13">
        <v>5.8999999999999997E-2</v>
      </c>
      <c r="D10" s="7">
        <v>4.2999999999999997E-2</v>
      </c>
      <c r="E10" s="11">
        <v>2.3E-2</v>
      </c>
      <c r="F10" s="4">
        <v>0</v>
      </c>
      <c r="G10" s="4">
        <v>0</v>
      </c>
      <c r="H10" s="13">
        <v>1.2E-2</v>
      </c>
      <c r="I10" s="8">
        <v>0.01</v>
      </c>
      <c r="J10" s="11" t="s">
        <v>360</v>
      </c>
      <c r="K10" s="44" t="s">
        <v>359</v>
      </c>
      <c r="L10" s="8" t="s">
        <v>363</v>
      </c>
      <c r="M10" s="3" t="s">
        <v>257</v>
      </c>
    </row>
    <row r="11" spans="1:13" ht="18" customHeight="1">
      <c r="A11" s="1691" t="s">
        <v>502</v>
      </c>
      <c r="B11" s="1692"/>
      <c r="C11" s="13">
        <v>4.7E-2</v>
      </c>
      <c r="D11" s="7">
        <v>3.4000000000000002E-2</v>
      </c>
      <c r="E11" s="11">
        <v>1.9E-2</v>
      </c>
      <c r="F11" s="4">
        <v>0</v>
      </c>
      <c r="G11" s="4">
        <v>0</v>
      </c>
      <c r="H11" s="13">
        <v>0.02</v>
      </c>
      <c r="I11" s="8">
        <v>1.7000000000000001E-2</v>
      </c>
      <c r="J11" s="11" t="s">
        <v>360</v>
      </c>
      <c r="K11" s="44" t="s">
        <v>359</v>
      </c>
      <c r="L11" s="8" t="s">
        <v>254</v>
      </c>
      <c r="M11" s="3" t="s">
        <v>257</v>
      </c>
    </row>
    <row r="12" spans="1:13" ht="18" customHeight="1">
      <c r="A12" s="1691" t="s">
        <v>503</v>
      </c>
      <c r="B12" s="1692"/>
      <c r="C12" s="13">
        <v>8.2000000000000003E-2</v>
      </c>
      <c r="D12" s="7">
        <v>0.06</v>
      </c>
      <c r="E12" s="11">
        <v>3.3000000000000002E-2</v>
      </c>
      <c r="F12" s="4">
        <v>0</v>
      </c>
      <c r="G12" s="4">
        <v>0</v>
      </c>
      <c r="H12" s="13">
        <v>1.7999999999999999E-2</v>
      </c>
      <c r="I12" s="8">
        <v>1.2E-2</v>
      </c>
      <c r="J12" s="11" t="s">
        <v>360</v>
      </c>
      <c r="K12" s="44" t="s">
        <v>359</v>
      </c>
      <c r="L12" s="8" t="s">
        <v>364</v>
      </c>
      <c r="M12" s="3" t="s">
        <v>257</v>
      </c>
    </row>
    <row r="13" spans="1:13" ht="18" customHeight="1">
      <c r="A13" s="1691" t="s">
        <v>23</v>
      </c>
      <c r="B13" s="1692"/>
      <c r="C13" s="13">
        <v>8.2000000000000003E-2</v>
      </c>
      <c r="D13" s="7">
        <v>0.06</v>
      </c>
      <c r="E13" s="11">
        <v>3.3000000000000002E-2</v>
      </c>
      <c r="F13" s="4">
        <v>0</v>
      </c>
      <c r="G13" s="4">
        <v>0</v>
      </c>
      <c r="H13" s="13">
        <v>1.7999999999999999E-2</v>
      </c>
      <c r="I13" s="8">
        <v>1.2E-2</v>
      </c>
      <c r="J13" s="11" t="s">
        <v>360</v>
      </c>
      <c r="K13" s="44" t="s">
        <v>359</v>
      </c>
      <c r="L13" s="8" t="s">
        <v>364</v>
      </c>
      <c r="M13" s="3" t="s">
        <v>257</v>
      </c>
    </row>
    <row r="14" spans="1:13" ht="18" customHeight="1">
      <c r="A14" s="1691" t="s">
        <v>504</v>
      </c>
      <c r="B14" s="1692"/>
      <c r="C14" s="13">
        <v>0.104</v>
      </c>
      <c r="D14" s="7">
        <v>7.5999999999999998E-2</v>
      </c>
      <c r="E14" s="11">
        <v>4.2000000000000003E-2</v>
      </c>
      <c r="F14" s="4">
        <v>0</v>
      </c>
      <c r="G14" s="4">
        <v>0</v>
      </c>
      <c r="H14" s="13">
        <v>3.1E-2</v>
      </c>
      <c r="I14" s="8">
        <v>2.4E-2</v>
      </c>
      <c r="J14" s="11" t="s">
        <v>360</v>
      </c>
      <c r="K14" s="44" t="s">
        <v>359</v>
      </c>
      <c r="L14" s="8" t="s">
        <v>254</v>
      </c>
      <c r="M14" s="3" t="s">
        <v>257</v>
      </c>
    </row>
    <row r="15" spans="1:13" ht="18" customHeight="1">
      <c r="A15" s="1691" t="s">
        <v>505</v>
      </c>
      <c r="B15" s="1692"/>
      <c r="C15" s="13">
        <v>0.10199999999999999</v>
      </c>
      <c r="D15" s="7">
        <v>7.3999999999999996E-2</v>
      </c>
      <c r="E15" s="11">
        <v>4.1000000000000002E-2</v>
      </c>
      <c r="F15" s="4">
        <v>0</v>
      </c>
      <c r="G15" s="4">
        <v>0</v>
      </c>
      <c r="H15" s="13">
        <v>1.4999999999999999E-2</v>
      </c>
      <c r="I15" s="8">
        <v>1.2E-2</v>
      </c>
      <c r="J15" s="11" t="s">
        <v>360</v>
      </c>
      <c r="K15" s="44" t="s">
        <v>359</v>
      </c>
      <c r="L15" s="8" t="s">
        <v>254</v>
      </c>
      <c r="M15" s="3" t="s">
        <v>257</v>
      </c>
    </row>
    <row r="16" spans="1:13" ht="18" customHeight="1">
      <c r="A16" s="1691" t="s">
        <v>25</v>
      </c>
      <c r="B16" s="1692"/>
      <c r="C16" s="13">
        <v>0.10199999999999999</v>
      </c>
      <c r="D16" s="7">
        <v>7.3999999999999996E-2</v>
      </c>
      <c r="E16" s="11">
        <v>4.1000000000000002E-2</v>
      </c>
      <c r="F16" s="4">
        <v>0</v>
      </c>
      <c r="G16" s="4">
        <v>0</v>
      </c>
      <c r="H16" s="13">
        <v>1.4999999999999999E-2</v>
      </c>
      <c r="I16" s="8">
        <v>1.2E-2</v>
      </c>
      <c r="J16" s="11" t="s">
        <v>360</v>
      </c>
      <c r="K16" s="44" t="s">
        <v>359</v>
      </c>
      <c r="L16" s="8" t="s">
        <v>254</v>
      </c>
      <c r="M16" s="3" t="s">
        <v>257</v>
      </c>
    </row>
    <row r="17" spans="1:13" ht="18" customHeight="1">
      <c r="A17" s="1691" t="s">
        <v>506</v>
      </c>
      <c r="B17" s="1692"/>
      <c r="C17" s="13">
        <v>0.111</v>
      </c>
      <c r="D17" s="7">
        <v>8.1000000000000003E-2</v>
      </c>
      <c r="E17" s="11">
        <v>4.4999999999999998E-2</v>
      </c>
      <c r="F17" s="4">
        <v>0</v>
      </c>
      <c r="G17" s="4">
        <v>0</v>
      </c>
      <c r="H17" s="13">
        <v>3.1E-2</v>
      </c>
      <c r="I17" s="8">
        <v>2.3E-2</v>
      </c>
      <c r="J17" s="11" t="s">
        <v>360</v>
      </c>
      <c r="K17" s="44" t="s">
        <v>359</v>
      </c>
      <c r="L17" s="8" t="s">
        <v>254</v>
      </c>
      <c r="M17" s="3" t="s">
        <v>257</v>
      </c>
    </row>
    <row r="18" spans="1:13" ht="18" customHeight="1">
      <c r="A18" s="1691" t="s">
        <v>26</v>
      </c>
      <c r="B18" s="1692"/>
      <c r="C18" s="13">
        <v>8.3000000000000004E-2</v>
      </c>
      <c r="D18" s="7">
        <v>0.06</v>
      </c>
      <c r="E18" s="11">
        <v>3.3000000000000002E-2</v>
      </c>
      <c r="F18" s="4">
        <v>0</v>
      </c>
      <c r="G18" s="4">
        <v>0</v>
      </c>
      <c r="H18" s="13">
        <v>2.7E-2</v>
      </c>
      <c r="I18" s="8">
        <v>2.3E-2</v>
      </c>
      <c r="J18" s="11" t="s">
        <v>360</v>
      </c>
      <c r="K18" s="44" t="s">
        <v>359</v>
      </c>
      <c r="L18" s="8" t="s">
        <v>365</v>
      </c>
      <c r="M18" s="3" t="s">
        <v>257</v>
      </c>
    </row>
    <row r="19" spans="1:13" ht="18" customHeight="1">
      <c r="A19" s="1691" t="s">
        <v>24</v>
      </c>
      <c r="B19" s="1692"/>
      <c r="C19" s="13">
        <v>8.3000000000000004E-2</v>
      </c>
      <c r="D19" s="7">
        <v>0.06</v>
      </c>
      <c r="E19" s="11">
        <v>3.3000000000000002E-2</v>
      </c>
      <c r="F19" s="4">
        <v>0</v>
      </c>
      <c r="G19" s="4">
        <v>0</v>
      </c>
      <c r="H19" s="13">
        <v>2.7E-2</v>
      </c>
      <c r="I19" s="8">
        <v>2.3E-2</v>
      </c>
      <c r="J19" s="11" t="s">
        <v>360</v>
      </c>
      <c r="K19" s="44" t="s">
        <v>359</v>
      </c>
      <c r="L19" s="8" t="s">
        <v>365</v>
      </c>
      <c r="M19" s="3" t="s">
        <v>257</v>
      </c>
    </row>
    <row r="20" spans="1:13" ht="27.75" customHeight="1">
      <c r="A20" s="1691" t="s">
        <v>507</v>
      </c>
      <c r="B20" s="1692"/>
      <c r="C20" s="13">
        <v>8.3000000000000004E-2</v>
      </c>
      <c r="D20" s="7">
        <v>0.06</v>
      </c>
      <c r="E20" s="11">
        <v>3.3000000000000002E-2</v>
      </c>
      <c r="F20" s="4">
        <v>0</v>
      </c>
      <c r="G20" s="4">
        <v>0</v>
      </c>
      <c r="H20" s="13">
        <v>2.7E-2</v>
      </c>
      <c r="I20" s="8">
        <v>2.3E-2</v>
      </c>
      <c r="J20" s="11" t="s">
        <v>360</v>
      </c>
      <c r="K20" s="44" t="s">
        <v>359</v>
      </c>
      <c r="L20" s="8" t="s">
        <v>407</v>
      </c>
      <c r="M20" s="3" t="s">
        <v>257</v>
      </c>
    </row>
    <row r="21" spans="1:13" ht="18" customHeight="1">
      <c r="A21" s="1691" t="s">
        <v>27</v>
      </c>
      <c r="B21" s="1692"/>
      <c r="C21" s="13">
        <v>3.9E-2</v>
      </c>
      <c r="D21" s="7">
        <v>2.9000000000000001E-2</v>
      </c>
      <c r="E21" s="11">
        <v>1.6E-2</v>
      </c>
      <c r="F21" s="4">
        <v>0</v>
      </c>
      <c r="G21" s="4">
        <v>0</v>
      </c>
      <c r="H21" s="13">
        <v>2.1000000000000001E-2</v>
      </c>
      <c r="I21" s="8">
        <v>1.7000000000000001E-2</v>
      </c>
      <c r="J21" s="11" t="s">
        <v>360</v>
      </c>
      <c r="K21" s="44" t="s">
        <v>359</v>
      </c>
      <c r="L21" s="8" t="s">
        <v>254</v>
      </c>
      <c r="M21" s="3" t="s">
        <v>257</v>
      </c>
    </row>
    <row r="22" spans="1:13" ht="29.25" customHeight="1">
      <c r="A22" s="1691" t="s">
        <v>508</v>
      </c>
      <c r="B22" s="1692"/>
      <c r="C22" s="13">
        <v>3.9E-2</v>
      </c>
      <c r="D22" s="7">
        <v>2.9000000000000001E-2</v>
      </c>
      <c r="E22" s="11">
        <v>1.6E-2</v>
      </c>
      <c r="F22" s="4">
        <v>0</v>
      </c>
      <c r="G22" s="4">
        <v>0</v>
      </c>
      <c r="H22" s="13">
        <v>2.1000000000000001E-2</v>
      </c>
      <c r="I22" s="8">
        <v>1.7000000000000001E-2</v>
      </c>
      <c r="J22" s="11" t="s">
        <v>360</v>
      </c>
      <c r="K22" s="44" t="s">
        <v>359</v>
      </c>
      <c r="L22" s="8" t="s">
        <v>406</v>
      </c>
      <c r="M22" s="3" t="s">
        <v>257</v>
      </c>
    </row>
    <row r="23" spans="1:13" ht="18" customHeight="1">
      <c r="A23" s="1691" t="s">
        <v>28</v>
      </c>
      <c r="B23" s="1692"/>
      <c r="C23" s="13">
        <v>2.5999999999999999E-2</v>
      </c>
      <c r="D23" s="7">
        <v>1.9E-2</v>
      </c>
      <c r="E23" s="11">
        <v>0.01</v>
      </c>
      <c r="F23" s="4">
        <v>0</v>
      </c>
      <c r="G23" s="4">
        <v>0</v>
      </c>
      <c r="H23" s="13">
        <v>1.4999999999999999E-2</v>
      </c>
      <c r="I23" s="8">
        <v>1.0999999999999999E-2</v>
      </c>
      <c r="J23" s="11" t="s">
        <v>360</v>
      </c>
      <c r="K23" s="44" t="s">
        <v>359</v>
      </c>
      <c r="L23" s="8" t="s">
        <v>254</v>
      </c>
      <c r="M23" s="3" t="s">
        <v>257</v>
      </c>
    </row>
    <row r="24" spans="1:13" ht="27.75" customHeight="1">
      <c r="A24" s="1691" t="s">
        <v>509</v>
      </c>
      <c r="B24" s="1692"/>
      <c r="C24" s="13">
        <v>2.5999999999999999E-2</v>
      </c>
      <c r="D24" s="7">
        <v>1.9E-2</v>
      </c>
      <c r="E24" s="11">
        <v>0.01</v>
      </c>
      <c r="F24" s="4">
        <v>0</v>
      </c>
      <c r="G24" s="4">
        <v>0</v>
      </c>
      <c r="H24" s="13">
        <v>1.4999999999999999E-2</v>
      </c>
      <c r="I24" s="8">
        <v>1.0999999999999999E-2</v>
      </c>
      <c r="J24" s="11" t="s">
        <v>360</v>
      </c>
      <c r="K24" s="44" t="s">
        <v>359</v>
      </c>
      <c r="L24" s="8" t="s">
        <v>406</v>
      </c>
      <c r="M24" s="3" t="s">
        <v>257</v>
      </c>
    </row>
    <row r="25" spans="1:13" ht="18" customHeight="1">
      <c r="A25" s="1691" t="s">
        <v>33</v>
      </c>
      <c r="B25" s="1692"/>
      <c r="C25" s="13">
        <v>2.5999999999999999E-2</v>
      </c>
      <c r="D25" s="7">
        <v>1.9E-2</v>
      </c>
      <c r="E25" s="11">
        <v>0.01</v>
      </c>
      <c r="F25" s="4">
        <v>0</v>
      </c>
      <c r="G25" s="4">
        <v>0</v>
      </c>
      <c r="H25" s="13">
        <v>1.4999999999999999E-2</v>
      </c>
      <c r="I25" s="8">
        <v>1.0999999999999999E-2</v>
      </c>
      <c r="J25" s="11" t="s">
        <v>360</v>
      </c>
      <c r="K25" s="44" t="s">
        <v>359</v>
      </c>
      <c r="L25" s="8" t="s">
        <v>254</v>
      </c>
      <c r="M25" s="3" t="s">
        <v>257</v>
      </c>
    </row>
    <row r="26" spans="1:13" s="3" customFormat="1" ht="27.75" customHeight="1" thickBot="1">
      <c r="A26" s="1703" t="s">
        <v>510</v>
      </c>
      <c r="B26" s="1704"/>
      <c r="C26" s="14">
        <v>2.5999999999999999E-2</v>
      </c>
      <c r="D26" s="9">
        <v>1.9E-2</v>
      </c>
      <c r="E26" s="12">
        <v>0.01</v>
      </c>
      <c r="F26" s="4">
        <v>0</v>
      </c>
      <c r="G26" s="4">
        <v>0</v>
      </c>
      <c r="H26" s="14">
        <v>1.4999999999999999E-2</v>
      </c>
      <c r="I26" s="10">
        <v>1.0999999999999999E-2</v>
      </c>
      <c r="J26" s="12" t="s">
        <v>360</v>
      </c>
      <c r="K26" s="45" t="s">
        <v>359</v>
      </c>
      <c r="L26" s="10" t="s">
        <v>407</v>
      </c>
      <c r="M26" s="3" t="s">
        <v>257</v>
      </c>
    </row>
    <row r="27" spans="1:13" s="3" customFormat="1" ht="28.5" customHeight="1">
      <c r="A27" s="1705" t="s">
        <v>442</v>
      </c>
      <c r="B27" s="1706"/>
      <c r="C27" s="161">
        <v>0.13700000000000001</v>
      </c>
      <c r="D27" s="162">
        <v>0.1</v>
      </c>
      <c r="E27" s="163">
        <v>5.5E-2</v>
      </c>
      <c r="F27" s="164">
        <v>0</v>
      </c>
      <c r="G27" s="164">
        <v>0</v>
      </c>
      <c r="H27" s="161">
        <v>6.3E-2</v>
      </c>
      <c r="I27" s="165">
        <v>4.2000000000000003E-2</v>
      </c>
      <c r="J27" s="652" t="s">
        <v>403</v>
      </c>
      <c r="K27" s="653" t="s">
        <v>404</v>
      </c>
      <c r="L27" s="654" t="s">
        <v>405</v>
      </c>
      <c r="M27" s="3" t="s">
        <v>257</v>
      </c>
    </row>
    <row r="28" spans="1:13" ht="18" customHeight="1" thickBot="1">
      <c r="A28" s="1703" t="s">
        <v>443</v>
      </c>
      <c r="B28" s="1704"/>
      <c r="C28" s="14">
        <v>5.8999999999999997E-2</v>
      </c>
      <c r="D28" s="9">
        <v>4.2999999999999997E-2</v>
      </c>
      <c r="E28" s="12">
        <v>2.3E-2</v>
      </c>
      <c r="F28" s="5">
        <v>0</v>
      </c>
      <c r="G28" s="5">
        <v>0</v>
      </c>
      <c r="H28" s="14">
        <v>1.2E-2</v>
      </c>
      <c r="I28" s="10">
        <v>0.01</v>
      </c>
      <c r="J28" s="655" t="s">
        <v>408</v>
      </c>
      <c r="K28" s="656" t="s">
        <v>410</v>
      </c>
      <c r="L28" s="657" t="s">
        <v>409</v>
      </c>
      <c r="M28" s="3" t="s">
        <v>257</v>
      </c>
    </row>
    <row r="29" spans="1:13" s="3" customFormat="1" ht="18" customHeight="1">
      <c r="A29" s="1691" t="s">
        <v>491</v>
      </c>
      <c r="B29" s="1692"/>
      <c r="C29" s="13">
        <v>5.8000000000000003E-2</v>
      </c>
      <c r="D29" s="7">
        <v>4.2000000000000003E-2</v>
      </c>
      <c r="E29" s="11">
        <v>2.3E-2</v>
      </c>
      <c r="F29" s="4">
        <v>0</v>
      </c>
      <c r="G29" s="4">
        <v>0</v>
      </c>
      <c r="H29" s="13">
        <v>2.1000000000000001E-2</v>
      </c>
      <c r="I29" s="8">
        <v>1.4999999999999999E-2</v>
      </c>
      <c r="J29" s="11" t="s">
        <v>360</v>
      </c>
      <c r="K29" s="44" t="s">
        <v>359</v>
      </c>
      <c r="L29" s="8" t="s">
        <v>254</v>
      </c>
      <c r="M29" s="3" t="s">
        <v>257</v>
      </c>
    </row>
    <row r="30" spans="1:13" s="3" customFormat="1" ht="18" customHeight="1">
      <c r="A30" s="1691" t="s">
        <v>492</v>
      </c>
      <c r="B30" s="1692"/>
      <c r="C30" s="13">
        <v>4.7E-2</v>
      </c>
      <c r="D30" s="7">
        <v>3.4000000000000002E-2</v>
      </c>
      <c r="E30" s="11">
        <v>1.9E-2</v>
      </c>
      <c r="F30" s="4">
        <v>0</v>
      </c>
      <c r="G30" s="4">
        <v>0</v>
      </c>
      <c r="H30" s="13">
        <v>0.02</v>
      </c>
      <c r="I30" s="8">
        <v>1.7000000000000001E-2</v>
      </c>
      <c r="J30" s="11" t="s">
        <v>360</v>
      </c>
      <c r="K30" s="44" t="s">
        <v>359</v>
      </c>
      <c r="L30" s="8" t="s">
        <v>254</v>
      </c>
      <c r="M30" s="3" t="s">
        <v>257</v>
      </c>
    </row>
    <row r="31" spans="1:13" s="3" customFormat="1" ht="18" customHeight="1">
      <c r="A31" s="1691" t="s">
        <v>493</v>
      </c>
      <c r="B31" s="1692"/>
      <c r="C31" s="13">
        <v>8.2000000000000003E-2</v>
      </c>
      <c r="D31" s="7">
        <v>0.06</v>
      </c>
      <c r="E31" s="11">
        <v>3.3000000000000002E-2</v>
      </c>
      <c r="F31" s="4">
        <v>0</v>
      </c>
      <c r="G31" s="4">
        <v>0</v>
      </c>
      <c r="H31" s="13">
        <v>1.7999999999999999E-2</v>
      </c>
      <c r="I31" s="8">
        <v>1.2E-2</v>
      </c>
      <c r="J31" s="11" t="s">
        <v>360</v>
      </c>
      <c r="K31" s="44" t="s">
        <v>359</v>
      </c>
      <c r="L31" s="8" t="s">
        <v>511</v>
      </c>
      <c r="M31" s="3" t="s">
        <v>257</v>
      </c>
    </row>
    <row r="32" spans="1:13" s="3" customFormat="1" ht="18" customHeight="1">
      <c r="A32" s="1691" t="s">
        <v>494</v>
      </c>
      <c r="B32" s="1692"/>
      <c r="C32" s="13">
        <v>0.104</v>
      </c>
      <c r="D32" s="7">
        <v>7.5999999999999998E-2</v>
      </c>
      <c r="E32" s="11">
        <v>4.2000000000000003E-2</v>
      </c>
      <c r="F32" s="4">
        <v>0</v>
      </c>
      <c r="G32" s="4">
        <v>0</v>
      </c>
      <c r="H32" s="13">
        <v>3.1E-2</v>
      </c>
      <c r="I32" s="8">
        <v>2.4E-2</v>
      </c>
      <c r="J32" s="11" t="s">
        <v>360</v>
      </c>
      <c r="K32" s="44" t="s">
        <v>359</v>
      </c>
      <c r="L32" s="8" t="s">
        <v>254</v>
      </c>
      <c r="M32" s="3" t="s">
        <v>257</v>
      </c>
    </row>
    <row r="33" spans="1:13" s="3" customFormat="1" ht="18" customHeight="1">
      <c r="A33" s="1691" t="s">
        <v>495</v>
      </c>
      <c r="B33" s="1692"/>
      <c r="C33" s="13">
        <v>0.10199999999999999</v>
      </c>
      <c r="D33" s="7">
        <v>7.3999999999999996E-2</v>
      </c>
      <c r="E33" s="11">
        <v>4.1000000000000002E-2</v>
      </c>
      <c r="F33" s="4">
        <v>0</v>
      </c>
      <c r="G33" s="4">
        <v>0</v>
      </c>
      <c r="H33" s="13">
        <v>1.4999999999999999E-2</v>
      </c>
      <c r="I33" s="8">
        <v>1.2E-2</v>
      </c>
      <c r="J33" s="11" t="s">
        <v>360</v>
      </c>
      <c r="K33" s="44" t="s">
        <v>359</v>
      </c>
      <c r="L33" s="8" t="s">
        <v>254</v>
      </c>
      <c r="M33" s="3" t="s">
        <v>257</v>
      </c>
    </row>
    <row r="34" spans="1:13" s="3" customFormat="1" ht="18" customHeight="1">
      <c r="A34" s="1691" t="s">
        <v>496</v>
      </c>
      <c r="B34" s="1692"/>
      <c r="C34" s="13">
        <v>0.111</v>
      </c>
      <c r="D34" s="7">
        <v>8.1000000000000003E-2</v>
      </c>
      <c r="E34" s="11">
        <v>4.4999999999999998E-2</v>
      </c>
      <c r="F34" s="4">
        <v>0</v>
      </c>
      <c r="G34" s="4">
        <v>0</v>
      </c>
      <c r="H34" s="13">
        <v>3.1E-2</v>
      </c>
      <c r="I34" s="8">
        <v>2.3E-2</v>
      </c>
      <c r="J34" s="11" t="s">
        <v>360</v>
      </c>
      <c r="K34" s="44" t="s">
        <v>359</v>
      </c>
      <c r="L34" s="8" t="s">
        <v>254</v>
      </c>
      <c r="M34" s="3" t="s">
        <v>257</v>
      </c>
    </row>
    <row r="35" spans="1:13" s="3" customFormat="1" ht="27.75" customHeight="1">
      <c r="A35" s="1691" t="s">
        <v>497</v>
      </c>
      <c r="B35" s="1692"/>
      <c r="C35" s="13">
        <v>8.3000000000000004E-2</v>
      </c>
      <c r="D35" s="7">
        <v>0.06</v>
      </c>
      <c r="E35" s="11">
        <v>3.3000000000000002E-2</v>
      </c>
      <c r="F35" s="4">
        <v>0</v>
      </c>
      <c r="G35" s="4">
        <v>0</v>
      </c>
      <c r="H35" s="13">
        <v>2.7E-2</v>
      </c>
      <c r="I35" s="8">
        <v>2.3E-2</v>
      </c>
      <c r="J35" s="11" t="s">
        <v>360</v>
      </c>
      <c r="K35" s="44" t="s">
        <v>359</v>
      </c>
      <c r="L35" s="8" t="s">
        <v>407</v>
      </c>
      <c r="M35" s="3" t="s">
        <v>257</v>
      </c>
    </row>
    <row r="36" spans="1:13" s="3" customFormat="1" ht="29.25" customHeight="1">
      <c r="A36" s="1691" t="s">
        <v>498</v>
      </c>
      <c r="B36" s="1692"/>
      <c r="C36" s="13">
        <v>3.9E-2</v>
      </c>
      <c r="D36" s="7">
        <v>2.9000000000000001E-2</v>
      </c>
      <c r="E36" s="11">
        <v>1.6E-2</v>
      </c>
      <c r="F36" s="4">
        <v>0</v>
      </c>
      <c r="G36" s="4">
        <v>0</v>
      </c>
      <c r="H36" s="13">
        <v>2.1000000000000001E-2</v>
      </c>
      <c r="I36" s="8">
        <v>1.7000000000000001E-2</v>
      </c>
      <c r="J36" s="11" t="s">
        <v>360</v>
      </c>
      <c r="K36" s="44" t="s">
        <v>359</v>
      </c>
      <c r="L36" s="8" t="s">
        <v>406</v>
      </c>
      <c r="M36" s="3" t="s">
        <v>257</v>
      </c>
    </row>
    <row r="37" spans="1:13" s="3" customFormat="1" ht="27.75" customHeight="1">
      <c r="A37" s="1691" t="s">
        <v>499</v>
      </c>
      <c r="B37" s="1692"/>
      <c r="C37" s="13">
        <v>2.5999999999999999E-2</v>
      </c>
      <c r="D37" s="7">
        <v>1.9E-2</v>
      </c>
      <c r="E37" s="11">
        <v>0.01</v>
      </c>
      <c r="F37" s="4">
        <v>0</v>
      </c>
      <c r="G37" s="4">
        <v>0</v>
      </c>
      <c r="H37" s="13">
        <v>1.4999999999999999E-2</v>
      </c>
      <c r="I37" s="8">
        <v>1.0999999999999999E-2</v>
      </c>
      <c r="J37" s="11" t="s">
        <v>360</v>
      </c>
      <c r="K37" s="44" t="s">
        <v>359</v>
      </c>
      <c r="L37" s="8" t="s">
        <v>406</v>
      </c>
      <c r="M37" s="3" t="s">
        <v>257</v>
      </c>
    </row>
    <row r="38" spans="1:13" s="3" customFormat="1" ht="27.75" customHeight="1" thickBot="1">
      <c r="A38" s="1703" t="s">
        <v>500</v>
      </c>
      <c r="B38" s="1704"/>
      <c r="C38" s="14">
        <v>2.5999999999999999E-2</v>
      </c>
      <c r="D38" s="9">
        <v>1.9E-2</v>
      </c>
      <c r="E38" s="12">
        <v>0.01</v>
      </c>
      <c r="F38" s="5">
        <v>0</v>
      </c>
      <c r="G38" s="857">
        <v>0</v>
      </c>
      <c r="H38" s="14">
        <v>1.4999999999999999E-2</v>
      </c>
      <c r="I38" s="10">
        <v>1.0999999999999999E-2</v>
      </c>
      <c r="J38" s="12" t="s">
        <v>360</v>
      </c>
      <c r="K38" s="45" t="s">
        <v>359</v>
      </c>
      <c r="L38" s="10" t="s">
        <v>407</v>
      </c>
      <c r="M38" s="3" t="s">
        <v>257</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14</vt:i4>
      </vt:variant>
    </vt:vector>
  </HeadingPairs>
  <TitlesOfParts>
    <vt:vector size="24" baseType="lpstr">
      <vt:lpstr>はじめに</vt:lpstr>
      <vt:lpstr>①基本情報入力シート</vt:lpstr>
      <vt:lpstr>②別紙様式2-2 個表_処遇</vt:lpstr>
      <vt:lpstr>②別紙様式2-3 個表_特定</vt:lpstr>
      <vt:lpstr>③別紙様式2-1 計画書_総括表</vt:lpstr>
      <vt:lpstr>入力不要（チェックシート）</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①基本情報入力シート!Print_Area</vt:lpstr>
      <vt:lpstr>'②別紙様式2-2 個表_処遇'!Print_Area</vt:lpstr>
      <vt:lpstr>'②別紙様式2-3 個表_特定'!Print_Area</vt:lpstr>
      <vt:lpstr>'③別紙様式2-1 計画書_総括表'!Print_Area</vt:lpstr>
      <vt:lpstr>はじめに!Print_Area</vt:lpstr>
      <vt:lpstr>'（参考）補助金様式2-2'!Print_Titles</vt:lpstr>
      <vt:lpstr>'②別紙様式2-2 個表_処遇'!Print_Titles</vt:lpstr>
      <vt:lpstr>'②別紙様式2-3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2022-03-24T22:50:15Z</dcterms:modified>
</cp:coreProperties>
</file>